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R OJ\Documents\Disbursements 2021 - Copy\"/>
    </mc:Choice>
  </mc:AlternateContent>
  <xr:revisionPtr revIDLastSave="0" documentId="13_ncr:1_{CA0476E6-7655-4282-92F1-750FD836CC8F}" xr6:coauthVersionLast="47" xr6:coauthVersionMax="47" xr10:uidLastSave="{00000000-0000-0000-0000-000000000000}"/>
  <bookViews>
    <workbookView xWindow="60" yWindow="600" windowWidth="20430" windowHeight="10920" firstSheet="1" activeTab="1" xr2:uid="{00000000-000D-0000-FFFF-FFFF00000000}"/>
  </bookViews>
  <sheets>
    <sheet name="MONTHENTRY" sheetId="8" state="hidden" r:id="rId1"/>
    <sheet name="Sum &amp; FG" sheetId="4" r:id="rId2"/>
    <sheet name="SG Details" sheetId="1" r:id="rId3"/>
    <sheet name="ecology to States July 2021" sheetId="11" r:id="rId4"/>
    <sheet name="Sum Lgcs" sheetId="15" r:id="rId5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Details'!$A$1:$R$54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7" i="1" l="1"/>
  <c r="M47" i="1"/>
  <c r="K47" i="1"/>
  <c r="I47" i="1"/>
  <c r="H47" i="1"/>
  <c r="G47" i="1"/>
  <c r="E47" i="1"/>
  <c r="O46" i="1"/>
  <c r="D47" i="1"/>
  <c r="L40" i="1"/>
  <c r="L35" i="1"/>
  <c r="L32" i="1"/>
  <c r="L31" i="1"/>
  <c r="P31" i="1" s="1"/>
  <c r="L30" i="1"/>
  <c r="P30" i="1" s="1"/>
  <c r="L16" i="1"/>
  <c r="L46" i="1" s="1"/>
  <c r="F48" i="15"/>
  <c r="G40" i="15"/>
  <c r="G35" i="15"/>
  <c r="I35" i="15" s="1"/>
  <c r="G32" i="15"/>
  <c r="I32" i="15" s="1"/>
  <c r="G31" i="15"/>
  <c r="G30" i="15"/>
  <c r="G16" i="15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E24" i="15"/>
  <c r="I24" i="15"/>
  <c r="I25" i="15"/>
  <c r="I26" i="15"/>
  <c r="E27" i="15"/>
  <c r="I27" i="15" s="1"/>
  <c r="I28" i="15"/>
  <c r="I29" i="15"/>
  <c r="I30" i="15"/>
  <c r="I31" i="15"/>
  <c r="I33" i="15"/>
  <c r="I34" i="15"/>
  <c r="I36" i="15"/>
  <c r="I37" i="15"/>
  <c r="I38" i="15"/>
  <c r="I39" i="15"/>
  <c r="I40" i="15"/>
  <c r="I41" i="15"/>
  <c r="I42" i="15"/>
  <c r="I43" i="15"/>
  <c r="I44" i="15"/>
  <c r="I45" i="15"/>
  <c r="I46" i="15"/>
  <c r="E48" i="15"/>
  <c r="H48" i="15"/>
  <c r="D48" i="15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47" i="1" s="1"/>
  <c r="F8" i="11"/>
  <c r="F7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43" i="11" s="1"/>
  <c r="E43" i="11"/>
  <c r="D43" i="11"/>
  <c r="F45" i="1"/>
  <c r="P45" i="1" s="1"/>
  <c r="F44" i="1"/>
  <c r="J44" i="1" s="1"/>
  <c r="Q44" i="1" s="1"/>
  <c r="P44" i="1"/>
  <c r="F43" i="1"/>
  <c r="P43" i="1"/>
  <c r="F42" i="1"/>
  <c r="P42" i="1"/>
  <c r="F41" i="1"/>
  <c r="P41" i="1" s="1"/>
  <c r="F40" i="1"/>
  <c r="J40" i="1" s="1"/>
  <c r="Q40" i="1" s="1"/>
  <c r="P40" i="1"/>
  <c r="F39" i="1"/>
  <c r="P39" i="1"/>
  <c r="F38" i="1"/>
  <c r="P38" i="1"/>
  <c r="F37" i="1"/>
  <c r="P37" i="1" s="1"/>
  <c r="F36" i="1"/>
  <c r="J36" i="1" s="1"/>
  <c r="Q36" i="1" s="1"/>
  <c r="P36" i="1"/>
  <c r="F35" i="1"/>
  <c r="P35" i="1"/>
  <c r="F34" i="1"/>
  <c r="P34" i="1"/>
  <c r="F33" i="1"/>
  <c r="P33" i="1" s="1"/>
  <c r="F32" i="1"/>
  <c r="J32" i="1" s="1"/>
  <c r="Q32" i="1" s="1"/>
  <c r="P32" i="1"/>
  <c r="F31" i="1"/>
  <c r="F30" i="1"/>
  <c r="F29" i="1"/>
  <c r="P29" i="1" s="1"/>
  <c r="F28" i="1"/>
  <c r="J28" i="1" s="1"/>
  <c r="Q28" i="1" s="1"/>
  <c r="P28" i="1"/>
  <c r="F27" i="1"/>
  <c r="P27" i="1"/>
  <c r="F26" i="1"/>
  <c r="P26" i="1"/>
  <c r="F25" i="1"/>
  <c r="P25" i="1" s="1"/>
  <c r="F24" i="1"/>
  <c r="J24" i="1" s="1"/>
  <c r="Q24" i="1" s="1"/>
  <c r="P24" i="1"/>
  <c r="F23" i="1"/>
  <c r="P23" i="1"/>
  <c r="F22" i="1"/>
  <c r="P22" i="1"/>
  <c r="F21" i="1"/>
  <c r="P21" i="1" s="1"/>
  <c r="F20" i="1"/>
  <c r="J20" i="1" s="1"/>
  <c r="Q20" i="1" s="1"/>
  <c r="P20" i="1"/>
  <c r="F19" i="1"/>
  <c r="P19" i="1"/>
  <c r="F18" i="1"/>
  <c r="P18" i="1"/>
  <c r="F17" i="1"/>
  <c r="P17" i="1" s="1"/>
  <c r="F16" i="1"/>
  <c r="J16" i="1" s="1"/>
  <c r="Q16" i="1" s="1"/>
  <c r="P16" i="1"/>
  <c r="F15" i="1"/>
  <c r="P15" i="1"/>
  <c r="F14" i="1"/>
  <c r="P14" i="1"/>
  <c r="F13" i="1"/>
  <c r="P13" i="1" s="1"/>
  <c r="F12" i="1"/>
  <c r="J12" i="1" s="1"/>
  <c r="Q12" i="1" s="1"/>
  <c r="P12" i="1"/>
  <c r="F11" i="1"/>
  <c r="P11" i="1"/>
  <c r="F10" i="1"/>
  <c r="F47" i="1" s="1"/>
  <c r="P10" i="1"/>
  <c r="J14" i="1"/>
  <c r="Q14" i="1" s="1"/>
  <c r="J18" i="1"/>
  <c r="Q18" i="1" s="1"/>
  <c r="J22" i="1"/>
  <c r="Q22" i="1" s="1"/>
  <c r="J26" i="1"/>
  <c r="Q26" i="1" s="1"/>
  <c r="J30" i="1"/>
  <c r="Q30" i="1" s="1"/>
  <c r="J34" i="1"/>
  <c r="Q34" i="1" s="1"/>
  <c r="J38" i="1"/>
  <c r="Q38" i="1" s="1"/>
  <c r="J42" i="1"/>
  <c r="Q42" i="1" s="1"/>
  <c r="J11" i="1"/>
  <c r="Q11" i="1" s="1"/>
  <c r="J13" i="1"/>
  <c r="Q13" i="1" s="1"/>
  <c r="J15" i="1"/>
  <c r="Q15" i="1" s="1"/>
  <c r="J19" i="1"/>
  <c r="Q19" i="1" s="1"/>
  <c r="J21" i="1"/>
  <c r="Q21" i="1" s="1"/>
  <c r="J23" i="1"/>
  <c r="Q23" i="1" s="1"/>
  <c r="J27" i="1"/>
  <c r="Q27" i="1" s="1"/>
  <c r="J29" i="1"/>
  <c r="Q29" i="1" s="1"/>
  <c r="J31" i="1"/>
  <c r="Q31" i="1" s="1"/>
  <c r="J35" i="1"/>
  <c r="Q35" i="1" s="1"/>
  <c r="J37" i="1"/>
  <c r="Q37" i="1" s="1"/>
  <c r="J39" i="1"/>
  <c r="Q39" i="1" s="1"/>
  <c r="J43" i="1"/>
  <c r="Q43" i="1" s="1"/>
  <c r="J45" i="1"/>
  <c r="Q45" i="1" s="1"/>
  <c r="H30" i="4"/>
  <c r="H35" i="4" s="1"/>
  <c r="E34" i="4"/>
  <c r="H34" i="4" s="1"/>
  <c r="E33" i="4"/>
  <c r="E35" i="4" s="1"/>
  <c r="H33" i="4"/>
  <c r="E32" i="4"/>
  <c r="E31" i="4"/>
  <c r="H31" i="4"/>
  <c r="E30" i="4"/>
  <c r="D35" i="4"/>
  <c r="G35" i="4"/>
  <c r="F35" i="4"/>
  <c r="C35" i="4"/>
  <c r="E22" i="4"/>
  <c r="D22" i="4"/>
  <c r="F8" i="4"/>
  <c r="F22" i="4" s="1"/>
  <c r="C22" i="4"/>
  <c r="H32" i="4"/>
  <c r="G5" i="8"/>
  <c r="B1" i="8"/>
  <c r="C1" i="8"/>
  <c r="G47" i="15" l="1"/>
  <c r="I47" i="15" s="1"/>
  <c r="I48" i="15" s="1"/>
  <c r="F5" i="8"/>
  <c r="F8" i="8" s="1"/>
  <c r="P46" i="1"/>
  <c r="Q46" i="1"/>
  <c r="C5" i="8"/>
  <c r="P47" i="1"/>
  <c r="L47" i="1"/>
  <c r="J41" i="1"/>
  <c r="Q41" i="1" s="1"/>
  <c r="J33" i="1"/>
  <c r="Q33" i="1" s="1"/>
  <c r="J25" i="1"/>
  <c r="Q25" i="1" s="1"/>
  <c r="J17" i="1"/>
  <c r="Q17" i="1" s="1"/>
  <c r="J10" i="1"/>
  <c r="G48" i="15" l="1"/>
  <c r="F10" i="8"/>
  <c r="B5" i="8"/>
  <c r="B8" i="8" s="1"/>
  <c r="F11" i="8"/>
  <c r="F9" i="8"/>
  <c r="F12" i="8"/>
  <c r="F13" i="8"/>
  <c r="F19" i="8"/>
  <c r="F16" i="8"/>
  <c r="F18" i="8"/>
  <c r="F14" i="8"/>
  <c r="F15" i="8"/>
  <c r="F17" i="8"/>
  <c r="Q10" i="1"/>
  <c r="Q47" i="1" s="1"/>
  <c r="J47" i="1"/>
  <c r="B14" i="8" l="1"/>
  <c r="B16" i="8"/>
  <c r="B17" i="8"/>
  <c r="B10" i="8"/>
  <c r="B18" i="8"/>
  <c r="B6" i="8" s="1"/>
  <c r="B12" i="8"/>
  <c r="B9" i="8"/>
  <c r="B13" i="8"/>
  <c r="B11" i="8"/>
  <c r="B19" i="8"/>
  <c r="F6" i="8" s="1"/>
  <c r="B15" i="8"/>
</calcChain>
</file>

<file path=xl/sharedStrings.xml><?xml version="1.0" encoding="utf-8"?>
<sst xmlns="http://schemas.openxmlformats.org/spreadsheetml/2006/main" count="276" uniqueCount="141">
  <si>
    <t>S/n</t>
  </si>
  <si>
    <t>No. of LGCs</t>
  </si>
  <si>
    <t>Gross Total</t>
  </si>
  <si>
    <t>External Debt</t>
  </si>
  <si>
    <t>Stabilization</t>
  </si>
  <si>
    <t>Development of Natural Resources</t>
  </si>
  <si>
    <t>FCT-Abuja</t>
  </si>
  <si>
    <t>=N=</t>
  </si>
  <si>
    <t>Gross Statutory Allocation</t>
  </si>
  <si>
    <t>6=4+5</t>
  </si>
  <si>
    <t>10=6-(7+8+9)</t>
  </si>
  <si>
    <t>Value Added Tax</t>
  </si>
  <si>
    <t>Contractual Obligation (ISPO)</t>
  </si>
  <si>
    <t>Net Statutory Allocation</t>
  </si>
  <si>
    <t>Total Net Amount</t>
  </si>
  <si>
    <t>Statutory</t>
  </si>
  <si>
    <t>Total (States/LGCs)</t>
  </si>
  <si>
    <t>Total</t>
  </si>
  <si>
    <t>13% Derivation Fund</t>
  </si>
  <si>
    <t>FGN (CRF Account)</t>
  </si>
  <si>
    <t>Share of Derivation &amp; Ecology</t>
  </si>
  <si>
    <t>Beneficiaries</t>
  </si>
  <si>
    <t>Table I</t>
  </si>
  <si>
    <t>Table II</t>
  </si>
  <si>
    <t>FGN (see Table II)</t>
  </si>
  <si>
    <t>Table III</t>
  </si>
  <si>
    <t>Note :</t>
  </si>
  <si>
    <r>
      <t xml:space="preserve">*   Other Deductions cover; </t>
    </r>
    <r>
      <rPr>
        <b/>
        <sz val="10"/>
        <rFont val="Arial"/>
        <family val="2"/>
      </rPr>
      <t>National Water Rehabilitation Projects, National Agricultural Technology Support Programme,</t>
    </r>
  </si>
  <si>
    <t>Deductions</t>
  </si>
  <si>
    <t>VAT</t>
  </si>
  <si>
    <t>Total Gross Amount</t>
  </si>
  <si>
    <t>State (see Table III)</t>
  </si>
  <si>
    <t>LGCs (see Table IV)</t>
  </si>
  <si>
    <t>……………………………………………………………</t>
  </si>
  <si>
    <t>Federal Ministry of Finance, Abuja</t>
  </si>
  <si>
    <r>
      <t xml:space="preserve">Source: </t>
    </r>
    <r>
      <rPr>
        <b/>
        <sz val="16"/>
        <rFont val="Arial"/>
        <family val="2"/>
      </rPr>
      <t>Office of the Accountant-General of the Federation</t>
    </r>
  </si>
  <si>
    <t>Abuja. Nigeria.</t>
  </si>
  <si>
    <t>13% Share of Derivation (Net)</t>
  </si>
  <si>
    <t>Payment for Fertilizer, State Water Supply Project, State Agricultural Project and National Fadama Project</t>
  </si>
  <si>
    <t>15=6+11+12+13+14</t>
  </si>
  <si>
    <t>16=10+11+12+13+14</t>
  </si>
  <si>
    <t>Exchange Gain Difference</t>
  </si>
  <si>
    <t>Check!!</t>
  </si>
  <si>
    <t>Cost of Collection - NCS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</si>
  <si>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</si>
  <si>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</si>
  <si>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</si>
  <si>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</si>
  <si>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</si>
  <si>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</si>
  <si>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</si>
  <si>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</si>
  <si>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</si>
  <si>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</si>
  <si>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</si>
  <si>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</si>
  <si>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</si>
  <si>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</si>
  <si>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</si>
  <si>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</si>
  <si>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</si>
  <si>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</si>
  <si>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</si>
  <si>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</si>
  <si>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</si>
  <si>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</si>
  <si>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</si>
  <si>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</si>
  <si>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</si>
  <si>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</si>
  <si>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</si>
  <si>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</si>
  <si>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</si>
  <si>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</si>
  <si>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</si>
  <si>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</si>
  <si>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</si>
  <si>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</si>
  <si>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</si>
  <si>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</si>
  <si>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Gross VAT Allocation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</si>
  <si>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</si>
  <si>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</si>
  <si>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</si>
  <si>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</si>
  <si>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</si>
  <si>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</si>
  <si>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</si>
  <si>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</si>
  <si>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</si>
  <si>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</si>
  <si>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</si>
  <si>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</si>
  <si>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</si>
  <si>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</si>
  <si>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</si>
  <si>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</si>
  <si>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</si>
  <si>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Other Deductions   (see Note)</t>
  </si>
  <si>
    <t>Office of the Accountant-General of the Federation</t>
  </si>
  <si>
    <r>
      <t xml:space="preserve">Source: </t>
    </r>
    <r>
      <rPr>
        <b/>
        <sz val="18"/>
        <rFont val="Times New Roman"/>
        <family val="1"/>
      </rPr>
      <t>Office of the Accountant-General of the Federation</t>
    </r>
  </si>
  <si>
    <r>
      <t xml:space="preserve">The above information is also available on the Federal Ministry of Finance website </t>
    </r>
    <r>
      <rPr>
        <b/>
        <u/>
        <sz val="16"/>
        <rFont val="Times New Roman"/>
        <family val="1"/>
      </rPr>
      <t>www.fmf.gov.ng</t>
    </r>
    <r>
      <rPr>
        <b/>
        <sz val="16"/>
        <rFont val="Times New Roman"/>
        <family val="1"/>
      </rPr>
      <t xml:space="preserve"> and Office of Accountant-General of the Federation website </t>
    </r>
    <r>
      <rPr>
        <b/>
        <u/>
        <sz val="16"/>
        <rFont val="Times New Roman"/>
        <family val="1"/>
      </rPr>
      <t>www.oagf.gov.ng</t>
    </r>
    <r>
      <rPr>
        <b/>
        <sz val="16"/>
        <rFont val="Times New Roman"/>
        <family val="1"/>
      </rPr>
      <t xml:space="preserve">.  In addition, you would find on these websites details of the Capital and Recurrent allocations to all arms of Government including Federal Ministries and Agencies.  The Budget Office website </t>
    </r>
    <r>
      <rPr>
        <b/>
        <u/>
        <sz val="16"/>
        <rFont val="Times New Roman"/>
        <family val="1"/>
      </rPr>
      <t>www.budgetoffice.gov.ng</t>
    </r>
    <r>
      <rPr>
        <b/>
        <sz val="16"/>
        <rFont val="Times New Roman"/>
        <family val="1"/>
      </rPr>
      <t xml:space="preserve"> also contains information about the Budget.</t>
    </r>
  </si>
  <si>
    <t>Summary of Gross Revenue Allocation by Federation Account Allocation Committee for the Month of June, 2021 Shared in July, 2021</t>
  </si>
  <si>
    <t>₦</t>
  </si>
  <si>
    <t>Cost of Collections - FIRS</t>
  </si>
  <si>
    <t xml:space="preserve"> Cost of Collections - DPR</t>
  </si>
  <si>
    <t>Refunds on Cost of Collection</t>
  </si>
  <si>
    <t>Police Trust Fund</t>
  </si>
  <si>
    <t>13% Derivation Refund to Oil Producing States</t>
  </si>
  <si>
    <t xml:space="preserve"> Refund to States being WHT AND STAMP DUTIES ON INDIVIDUALS </t>
  </si>
  <si>
    <t>North East Development Commission</t>
  </si>
  <si>
    <t>NCS Refunds</t>
  </si>
  <si>
    <t>Transfer to Non Oil Excess Account</t>
  </si>
  <si>
    <t>Distribution of Revenue Allocation to FGN by Federation Account Allocation Committee for the Month of June, 2021 Shared in July, 2021</t>
  </si>
  <si>
    <t xml:space="preserve">Exchange Gain Difference </t>
  </si>
  <si>
    <t>Less Deduction</t>
  </si>
  <si>
    <t>4=2-3</t>
  </si>
  <si>
    <t>7=4+5+6</t>
  </si>
  <si>
    <t>Ecology</t>
  </si>
  <si>
    <t>Deduction</t>
  </si>
  <si>
    <t>Net VAT Allocation</t>
  </si>
  <si>
    <t>Distribution of Revenue Allocation to State Governments by Federation Account Allocation Committee for the month of June, 2021 Shared in July, 2021</t>
  </si>
  <si>
    <t>Distribution of Exchange Gain</t>
  </si>
  <si>
    <t>Federal Ministry of Finance, Budget &amp; National Planning, Abuja.</t>
  </si>
  <si>
    <t>(Ecology)Gross Statutory Allocation</t>
  </si>
  <si>
    <t>(Ecology)Exchange Gain Difference</t>
  </si>
  <si>
    <t>Total States</t>
  </si>
  <si>
    <t>SOURCE:Office of the Accountant-General of the Federation.</t>
  </si>
  <si>
    <t>Details of Distribution of Ecology Revenue Allocation to States by Federation Account Allocation Committee for the month of June, 2021 Shared in July, 2021</t>
  </si>
  <si>
    <t>5(3+4)</t>
  </si>
  <si>
    <t>Federal Ministry of Finance, Abuja.</t>
  </si>
  <si>
    <t>Exchange Gain</t>
  </si>
  <si>
    <t>FCT, ABUJA</t>
  </si>
  <si>
    <t>Total LGCs</t>
  </si>
  <si>
    <t>HYPPADEC</t>
  </si>
  <si>
    <t>Total Ecology</t>
  </si>
  <si>
    <t>8(3+4+5+6+7)</t>
  </si>
  <si>
    <t>Dr. (Mrs). Zainab S. Ahmed</t>
  </si>
  <si>
    <t>Hon. Minister of  Finance, Budget and National Planning.</t>
  </si>
  <si>
    <t>Summary of Distribution of Revenue Allocation to Local Government Councils by Federation Account Allocation Committee for the month of June, 2021 Shared in July, 2021</t>
  </si>
  <si>
    <t xml:space="preserve"> Statutory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</si>
</sst>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70" formatCode="_(* #,##0_);_(* \(#,##0\);_(* &quot;-&quot;??_);_(@_)"/>
  </numFmts>
  <fonts count="3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b/>
      <u/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</font>
    <font>
      <sz val="16"/>
      <name val="Arial"/>
    </font>
    <font>
      <b/>
      <sz val="8"/>
      <name val="Arial"/>
      <family val="2"/>
    </font>
    <font>
      <b/>
      <sz val="2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sz val="14"/>
      <name val="Times New Roman"/>
      <family val="1"/>
    </font>
    <font>
      <b/>
      <sz val="10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b/>
      <sz val="16"/>
      <name val="Times New Roman"/>
      <family val="1"/>
    </font>
    <font>
      <b/>
      <u/>
      <sz val="16"/>
      <name val="Times New Roman"/>
      <family val="1"/>
    </font>
    <font>
      <sz val="16"/>
      <name val="Times New Roman"/>
      <family val="1"/>
    </font>
    <font>
      <b/>
      <u/>
      <sz val="18"/>
      <name val="Times New Roman"/>
      <family val="1"/>
    </font>
    <font>
      <b/>
      <i/>
      <sz val="22"/>
      <name val="Times New Roman"/>
      <family val="1"/>
    </font>
    <font>
      <b/>
      <i/>
      <sz val="20"/>
      <name val="Times New Roman"/>
      <family val="1"/>
    </font>
    <font>
      <b/>
      <i/>
      <sz val="14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  <font>
      <b/>
      <i/>
      <sz val="18"/>
      <name val="Arial"/>
      <family val="2"/>
    </font>
    <font>
      <b/>
      <i/>
      <sz val="16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2" fillId="0" borderId="0"/>
  </cellStyleXfs>
  <cellXfs count="141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164" fontId="0" fillId="0" borderId="1" xfId="1" applyFont="1" applyBorder="1"/>
    <xf numFmtId="164" fontId="0" fillId="0" borderId="1" xfId="0" applyNumberFormat="1" applyBorder="1"/>
    <xf numFmtId="40" fontId="0" fillId="0" borderId="1" xfId="0" applyNumberFormat="1" applyBorder="1"/>
    <xf numFmtId="164" fontId="2" fillId="0" borderId="1" xfId="0" applyNumberFormat="1" applyFont="1" applyBorder="1"/>
    <xf numFmtId="0" fontId="2" fillId="0" borderId="2" xfId="0" quotePrefix="1" applyFont="1" applyBorder="1" applyAlignment="1">
      <alignment horizontal="center"/>
    </xf>
    <xf numFmtId="164" fontId="0" fillId="0" borderId="2" xfId="1" applyFont="1" applyBorder="1"/>
    <xf numFmtId="164" fontId="2" fillId="0" borderId="4" xfId="1" applyFont="1" applyBorder="1"/>
    <xf numFmtId="0" fontId="7" fillId="0" borderId="0" xfId="0" applyFont="1" applyAlignment="1"/>
    <xf numFmtId="0" fontId="4" fillId="0" borderId="0" xfId="0" applyFont="1" applyBorder="1" applyAlignment="1"/>
    <xf numFmtId="164" fontId="2" fillId="0" borderId="2" xfId="0" applyNumberFormat="1" applyFont="1" applyBorder="1"/>
    <xf numFmtId="0" fontId="2" fillId="0" borderId="0" xfId="0" applyFont="1"/>
    <xf numFmtId="0" fontId="0" fillId="0" borderId="0" xfId="0" applyBorder="1"/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/>
    <xf numFmtId="0" fontId="11" fillId="0" borderId="0" xfId="0" applyFont="1" applyFill="1" applyBorder="1"/>
    <xf numFmtId="0" fontId="6" fillId="0" borderId="0" xfId="0" applyFont="1" applyAlignment="1">
      <alignment horizontal="center"/>
    </xf>
    <xf numFmtId="37" fontId="0" fillId="0" borderId="1" xfId="0" applyNumberFormat="1" applyBorder="1" applyAlignment="1">
      <alignment horizontal="center"/>
    </xf>
    <xf numFmtId="39" fontId="0" fillId="0" borderId="1" xfId="0" applyNumberFormat="1" applyBorder="1"/>
    <xf numFmtId="164" fontId="0" fillId="0" borderId="0" xfId="0" applyNumberFormat="1"/>
    <xf numFmtId="43" fontId="0" fillId="0" borderId="0" xfId="0" applyNumberFormat="1"/>
    <xf numFmtId="0" fontId="0" fillId="0" borderId="0" xfId="0" applyAlignment="1">
      <alignment horizontal="right"/>
    </xf>
    <xf numFmtId="0" fontId="0" fillId="2" borderId="0" xfId="0" applyFill="1" applyProtection="1">
      <protection locked="0"/>
    </xf>
    <xf numFmtId="17" fontId="0" fillId="0" borderId="0" xfId="0" applyNumberFormat="1"/>
    <xf numFmtId="17" fontId="7" fillId="2" borderId="0" xfId="0" applyNumberFormat="1" applyFont="1" applyFill="1" applyAlignment="1"/>
    <xf numFmtId="2" fontId="0" fillId="0" borderId="0" xfId="0" applyNumberFormat="1"/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4" fillId="0" borderId="0" xfId="0" applyFont="1"/>
    <xf numFmtId="0" fontId="16" fillId="0" borderId="0" xfId="0" applyFont="1" applyAlignment="1"/>
    <xf numFmtId="0" fontId="15" fillId="0" borderId="9" xfId="0" applyFont="1" applyBorder="1" applyAlignment="1">
      <alignment horizontal="center"/>
    </xf>
    <xf numFmtId="0" fontId="15" fillId="0" borderId="9" xfId="0" applyFont="1" applyBorder="1" applyAlignment="1"/>
    <xf numFmtId="0" fontId="14" fillId="0" borderId="0" xfId="0" applyFont="1" applyBorder="1"/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7" fillId="0" borderId="1" xfId="0" applyFont="1" applyBorder="1"/>
    <xf numFmtId="0" fontId="17" fillId="0" borderId="0" xfId="0" applyFont="1"/>
    <xf numFmtId="43" fontId="17" fillId="0" borderId="0" xfId="0" applyNumberFormat="1" applyFont="1" applyAlignment="1">
      <alignment horizontal="right"/>
    </xf>
    <xf numFmtId="164" fontId="15" fillId="0" borderId="0" xfId="1" applyFont="1" applyAlignment="1">
      <alignment horizontal="center"/>
    </xf>
    <xf numFmtId="164" fontId="15" fillId="0" borderId="0" xfId="1" applyFont="1" applyBorder="1" applyAlignment="1">
      <alignment horizontal="center"/>
    </xf>
    <xf numFmtId="0" fontId="15" fillId="0" borderId="0" xfId="0" applyFont="1" applyAlignment="1">
      <alignment horizontal="right"/>
    </xf>
    <xf numFmtId="164" fontId="14" fillId="0" borderId="0" xfId="0" applyNumberFormat="1" applyFont="1"/>
    <xf numFmtId="43" fontId="14" fillId="0" borderId="0" xfId="0" applyNumberFormat="1" applyFont="1"/>
    <xf numFmtId="0" fontId="19" fillId="0" borderId="0" xfId="0" applyFont="1" applyFill="1" applyBorder="1"/>
    <xf numFmtId="0" fontId="18" fillId="0" borderId="0" xfId="0" applyFont="1"/>
    <xf numFmtId="0" fontId="21" fillId="0" borderId="1" xfId="0" quotePrefix="1" applyFont="1" applyBorder="1" applyAlignment="1">
      <alignment horizontal="center"/>
    </xf>
    <xf numFmtId="0" fontId="15" fillId="0" borderId="10" xfId="0" applyFont="1" applyBorder="1" applyAlignment="1"/>
    <xf numFmtId="0" fontId="15" fillId="0" borderId="0" xfId="0" applyFont="1" applyBorder="1" applyAlignment="1">
      <alignment horizontal="center"/>
    </xf>
    <xf numFmtId="0" fontId="15" fillId="0" borderId="0" xfId="0" quotePrefix="1" applyFont="1" applyBorder="1" applyAlignment="1">
      <alignment horizontal="center"/>
    </xf>
    <xf numFmtId="164" fontId="15" fillId="0" borderId="0" xfId="1" applyFont="1" applyBorder="1" applyAlignment="1"/>
    <xf numFmtId="0" fontId="23" fillId="0" borderId="1" xfId="0" applyFont="1" applyBorder="1" applyAlignment="1">
      <alignment wrapText="1"/>
    </xf>
    <xf numFmtId="0" fontId="23" fillId="0" borderId="5" xfId="0" applyFont="1" applyBorder="1" applyAlignment="1">
      <alignment wrapText="1"/>
    </xf>
    <xf numFmtId="0" fontId="21" fillId="0" borderId="1" xfId="0" applyFont="1" applyBorder="1"/>
    <xf numFmtId="0" fontId="23" fillId="0" borderId="1" xfId="0" applyFont="1" applyBorder="1"/>
    <xf numFmtId="0" fontId="21" fillId="0" borderId="5" xfId="0" applyFont="1" applyBorder="1" applyAlignment="1">
      <alignment horizontal="center"/>
    </xf>
    <xf numFmtId="0" fontId="21" fillId="0" borderId="5" xfId="0" applyFont="1" applyBorder="1" applyAlignment="1">
      <alignment horizontal="center" wrapText="1"/>
    </xf>
    <xf numFmtId="0" fontId="21" fillId="0" borderId="1" xfId="0" applyFont="1" applyBorder="1" applyAlignment="1">
      <alignment horizontal="center"/>
    </xf>
    <xf numFmtId="0" fontId="21" fillId="0" borderId="3" xfId="0" applyFont="1" applyBorder="1" applyAlignment="1"/>
    <xf numFmtId="164" fontId="21" fillId="0" borderId="5" xfId="1" applyFont="1" applyBorder="1" applyAlignment="1"/>
    <xf numFmtId="164" fontId="21" fillId="0" borderId="1" xfId="1" applyFont="1" applyBorder="1" applyAlignment="1">
      <alignment horizontal="center"/>
    </xf>
    <xf numFmtId="164" fontId="21" fillId="0" borderId="11" xfId="1" applyFont="1" applyBorder="1" applyAlignment="1"/>
    <xf numFmtId="164" fontId="21" fillId="0" borderId="7" xfId="1" applyFont="1" applyBorder="1" applyAlignment="1"/>
    <xf numFmtId="0" fontId="21" fillId="0" borderId="1" xfId="0" applyFont="1" applyBorder="1" applyAlignment="1">
      <alignment horizontal="center" wrapText="1"/>
    </xf>
    <xf numFmtId="0" fontId="21" fillId="0" borderId="8" xfId="0" applyFont="1" applyFill="1" applyBorder="1" applyAlignment="1">
      <alignment horizontal="center" wrapText="1"/>
    </xf>
    <xf numFmtId="0" fontId="23" fillId="0" borderId="1" xfId="0" applyFont="1" applyBorder="1" applyAlignment="1"/>
    <xf numFmtId="164" fontId="23" fillId="0" borderId="6" xfId="1" applyFont="1" applyBorder="1"/>
    <xf numFmtId="164" fontId="23" fillId="0" borderId="1" xfId="1" applyFont="1" applyBorder="1"/>
    <xf numFmtId="0" fontId="23" fillId="0" borderId="1" xfId="0" applyFont="1" applyBorder="1" applyAlignment="1">
      <alignment horizontal="left" wrapText="1"/>
    </xf>
    <xf numFmtId="0" fontId="17" fillId="0" borderId="0" xfId="0" applyFont="1" applyBorder="1"/>
    <xf numFmtId="0" fontId="21" fillId="0" borderId="0" xfId="0" applyFont="1" applyBorder="1" applyAlignment="1">
      <alignment horizontal="center"/>
    </xf>
    <xf numFmtId="164" fontId="21" fillId="0" borderId="0" xfId="1" applyFont="1" applyBorder="1"/>
    <xf numFmtId="164" fontId="23" fillId="0" borderId="8" xfId="1" applyFont="1" applyBorder="1"/>
    <xf numFmtId="164" fontId="21" fillId="0" borderId="1" xfId="1" applyFont="1" applyBorder="1"/>
    <xf numFmtId="164" fontId="15" fillId="0" borderId="0" xfId="1" quotePrefix="1" applyFont="1" applyBorder="1" applyAlignment="1">
      <alignment horizontal="center"/>
    </xf>
    <xf numFmtId="164" fontId="15" fillId="3" borderId="0" xfId="1" applyFont="1" applyFill="1" applyBorder="1" applyAlignment="1"/>
    <xf numFmtId="170" fontId="27" fillId="0" borderId="1" xfId="1" applyNumberFormat="1" applyFont="1" applyBorder="1" applyAlignment="1">
      <alignment horizontal="left"/>
    </xf>
    <xf numFmtId="170" fontId="27" fillId="0" borderId="1" xfId="1" applyNumberFormat="1" applyFont="1" applyBorder="1" applyAlignment="1">
      <alignment horizontal="left" vertical="top"/>
    </xf>
    <xf numFmtId="164" fontId="27" fillId="0" borderId="1" xfId="1" applyFont="1" applyBorder="1" applyAlignment="1">
      <alignment horizontal="center"/>
    </xf>
    <xf numFmtId="164" fontId="28" fillId="0" borderId="1" xfId="1" applyFont="1" applyBorder="1"/>
    <xf numFmtId="164" fontId="28" fillId="0" borderId="1" xfId="1" applyFont="1" applyBorder="1" applyAlignment="1">
      <alignment wrapText="1"/>
    </xf>
    <xf numFmtId="164" fontId="28" fillId="0" borderId="1" xfId="1" applyFont="1" applyBorder="1" applyAlignment="1">
      <alignment horizontal="center" wrapText="1"/>
    </xf>
    <xf numFmtId="0" fontId="29" fillId="0" borderId="5" xfId="0" applyFont="1" applyBorder="1" applyAlignment="1">
      <alignment horizontal="center" wrapText="1"/>
    </xf>
    <xf numFmtId="164" fontId="17" fillId="0" borderId="1" xfId="1" applyFont="1" applyBorder="1"/>
    <xf numFmtId="0" fontId="29" fillId="0" borderId="5" xfId="0" quotePrefix="1" applyFont="1" applyBorder="1" applyAlignment="1">
      <alignment horizontal="center"/>
    </xf>
    <xf numFmtId="170" fontId="17" fillId="0" borderId="1" xfId="1" applyNumberFormat="1" applyFont="1" applyBorder="1" applyAlignment="1">
      <alignment horizontal="left"/>
    </xf>
    <xf numFmtId="170" fontId="17" fillId="0" borderId="1" xfId="1" applyNumberFormat="1" applyFont="1" applyBorder="1"/>
    <xf numFmtId="164" fontId="27" fillId="0" borderId="1" xfId="1" applyFont="1" applyBorder="1"/>
    <xf numFmtId="164" fontId="15" fillId="0" borderId="1" xfId="1" applyFont="1" applyBorder="1"/>
    <xf numFmtId="164" fontId="27" fillId="0" borderId="1" xfId="1" applyFont="1" applyBorder="1" applyAlignment="1">
      <alignment horizontal="center" vertical="top"/>
    </xf>
    <xf numFmtId="164" fontId="28" fillId="0" borderId="1" xfId="1" applyFont="1" applyBorder="1" applyAlignment="1">
      <alignment horizontal="center"/>
    </xf>
    <xf numFmtId="0" fontId="33" fillId="4" borderId="14" xfId="2" applyFont="1" applyFill="1" applyBorder="1" applyAlignment="1">
      <alignment horizontal="center" wrapText="1"/>
    </xf>
    <xf numFmtId="164" fontId="29" fillId="0" borderId="1" xfId="1" applyFont="1" applyBorder="1"/>
    <xf numFmtId="0" fontId="33" fillId="4" borderId="0" xfId="2" applyFont="1" applyFill="1" applyBorder="1" applyAlignment="1">
      <alignment horizontal="center" wrapText="1"/>
    </xf>
    <xf numFmtId="0" fontId="31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164" fontId="0" fillId="0" borderId="8" xfId="1" applyFont="1" applyBorder="1"/>
    <xf numFmtId="164" fontId="0" fillId="0" borderId="8" xfId="0" applyNumberFormat="1" applyBorder="1"/>
    <xf numFmtId="40" fontId="0" fillId="0" borderId="8" xfId="0" applyNumberFormat="1" applyBorder="1"/>
    <xf numFmtId="164" fontId="2" fillId="0" borderId="8" xfId="0" applyNumberFormat="1" applyFont="1" applyBorder="1"/>
    <xf numFmtId="164" fontId="2" fillId="0" borderId="10" xfId="0" applyNumberFormat="1" applyFont="1" applyBorder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1" fillId="0" borderId="0" xfId="0" applyFont="1" applyAlignment="1">
      <alignment horizontal="left" wrapText="1"/>
    </xf>
    <xf numFmtId="0" fontId="24" fillId="0" borderId="0" xfId="0" applyFont="1" applyBorder="1" applyAlignment="1">
      <alignment horizontal="center" wrapText="1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0" fillId="0" borderId="0" xfId="0" applyFont="1" applyAlignment="1">
      <alignment horizontal="left" wrapText="1"/>
    </xf>
    <xf numFmtId="0" fontId="25" fillId="0" borderId="9" xfId="0" applyFont="1" applyBorder="1" applyAlignment="1">
      <alignment horizontal="center"/>
    </xf>
    <xf numFmtId="164" fontId="26" fillId="0" borderId="5" xfId="1" applyFont="1" applyBorder="1" applyAlignment="1">
      <alignment horizontal="center"/>
    </xf>
    <xf numFmtId="164" fontId="26" fillId="0" borderId="12" xfId="1" applyFont="1" applyBorder="1" applyAlignment="1">
      <alignment horizontal="center"/>
    </xf>
    <xf numFmtId="164" fontId="26" fillId="0" borderId="2" xfId="1" applyFont="1" applyBorder="1" applyAlignment="1">
      <alignment horizontal="center"/>
    </xf>
    <xf numFmtId="0" fontId="27" fillId="0" borderId="5" xfId="0" applyFont="1" applyBorder="1" applyAlignment="1">
      <alignment horizontal="center" wrapText="1"/>
    </xf>
    <xf numFmtId="0" fontId="27" fillId="0" borderId="12" xfId="0" applyFont="1" applyBorder="1" applyAlignment="1">
      <alignment horizontal="center" wrapText="1"/>
    </xf>
    <xf numFmtId="0" fontId="27" fillId="0" borderId="2" xfId="0" applyFont="1" applyBorder="1" applyAlignment="1">
      <alignment horizontal="center" wrapText="1"/>
    </xf>
    <xf numFmtId="170" fontId="17" fillId="0" borderId="1" xfId="1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31" fillId="0" borderId="1" xfId="0" applyFont="1" applyBorder="1" applyAlignment="1">
      <alignment horizontal="center" wrapText="1"/>
    </xf>
    <xf numFmtId="0" fontId="31" fillId="0" borderId="5" xfId="0" applyFont="1" applyBorder="1" applyAlignment="1">
      <alignment horizontal="center" wrapText="1"/>
    </xf>
    <xf numFmtId="0" fontId="31" fillId="0" borderId="12" xfId="0" applyFont="1" applyBorder="1" applyAlignment="1">
      <alignment horizontal="center" wrapText="1"/>
    </xf>
    <xf numFmtId="0" fontId="31" fillId="0" borderId="2" xfId="0" applyFont="1" applyBorder="1" applyAlignment="1">
      <alignment horizontal="center" wrapText="1"/>
    </xf>
    <xf numFmtId="0" fontId="27" fillId="0" borderId="5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27" fillId="0" borderId="2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_TOTALDATA_1" xfId="2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RowHeight="12.75" x14ac:dyDescent="0.2"/>
  <cols>
    <col min="2" max="2" width="23" bestFit="1" customWidth="1"/>
    <col min="6" max="6" width="24.5703125" customWidth="1"/>
  </cols>
  <sheetData>
    <row r="1" spans="1:8" ht="23.1" customHeight="1" x14ac:dyDescent="0.2">
      <c r="B1">
        <f ca="1">MONTH(NOW())</f>
        <v>12</v>
      </c>
      <c r="C1">
        <f ca="1">YEAR(NOW())</f>
        <v>2021</v>
      </c>
    </row>
    <row r="2" spans="1:8" ht="23.1" customHeight="1" x14ac:dyDescent="0.2"/>
    <row r="3" spans="1:8" ht="23.1" customHeight="1" x14ac:dyDescent="0.2">
      <c r="B3" t="s">
        <v>84</v>
      </c>
      <c r="F3" t="s">
        <v>85</v>
      </c>
    </row>
    <row r="4" spans="1:8" ht="23.1" customHeight="1" x14ac:dyDescent="0.2">
      <c r="B4" t="s">
        <v>81</v>
      </c>
      <c r="C4" t="s">
        <v>82</v>
      </c>
      <c r="D4" t="s">
        <v>83</v>
      </c>
      <c r="F4" t="s">
        <v>81</v>
      </c>
      <c r="G4" t="s">
        <v>82</v>
      </c>
      <c r="H4" t="s">
        <v>83</v>
      </c>
    </row>
    <row r="5" spans="1:8" ht="23.1" customHeight="1" x14ac:dyDescent="0.2">
      <c r="B5" s="27" t="e">
        <f>IF(G5=1,F5-1,F5)</f>
        <v>#REF!</v>
      </c>
      <c r="C5" s="27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 x14ac:dyDescent="0.35">
      <c r="B6" s="29" t="e">
        <f>LOOKUP(C5,A8:B19)</f>
        <v>#REF!</v>
      </c>
      <c r="F6" s="29" t="e">
        <f>IF(G5=1,LOOKUP(G5,E8:F19),LOOKUP(G5,A8:B19))</f>
        <v>#REF!</v>
      </c>
    </row>
    <row r="8" spans="1:8" x14ac:dyDescent="0.2">
      <c r="A8">
        <v>1</v>
      </c>
      <c r="B8" s="30" t="e">
        <f>D8&amp;"-"&amp;RIGHT(B$5,2)</f>
        <v>#REF!</v>
      </c>
      <c r="D8" s="28" t="s">
        <v>94</v>
      </c>
      <c r="E8">
        <v>1</v>
      </c>
      <c r="F8" s="30" t="e">
        <f>D8&amp;"-"&amp;RIGHT(F$5,2)</f>
        <v>#REF!</v>
      </c>
    </row>
    <row r="9" spans="1:8" x14ac:dyDescent="0.2">
      <c r="A9">
        <v>2</v>
      </c>
      <c r="B9" s="30" t="e">
        <f t="shared" ref="B9:B19" si="0">D9&amp;"-"&amp;RIGHT(B$5,2)</f>
        <v>#REF!</v>
      </c>
      <c r="D9" s="28" t="s">
        <v>95</v>
      </c>
      <c r="E9">
        <v>2</v>
      </c>
      <c r="F9" s="30" t="e">
        <f t="shared" ref="F9:F19" si="1">D9&amp;"-"&amp;RIGHT(F$5,2)</f>
        <v>#REF!</v>
      </c>
    </row>
    <row r="10" spans="1:8" x14ac:dyDescent="0.2">
      <c r="A10">
        <v>3</v>
      </c>
      <c r="B10" s="30" t="e">
        <f t="shared" si="0"/>
        <v>#REF!</v>
      </c>
      <c r="D10" s="28" t="s">
        <v>96</v>
      </c>
      <c r="E10">
        <v>3</v>
      </c>
      <c r="F10" s="30" t="e">
        <f t="shared" si="1"/>
        <v>#REF!</v>
      </c>
    </row>
    <row r="11" spans="1:8" x14ac:dyDescent="0.2">
      <c r="A11">
        <v>4</v>
      </c>
      <c r="B11" s="30" t="e">
        <f t="shared" si="0"/>
        <v>#REF!</v>
      </c>
      <c r="D11" s="28" t="s">
        <v>97</v>
      </c>
      <c r="E11">
        <v>4</v>
      </c>
      <c r="F11" s="30" t="e">
        <f t="shared" si="1"/>
        <v>#REF!</v>
      </c>
    </row>
    <row r="12" spans="1:8" x14ac:dyDescent="0.2">
      <c r="A12">
        <v>5</v>
      </c>
      <c r="B12" s="30" t="e">
        <f t="shared" si="0"/>
        <v>#REF!</v>
      </c>
      <c r="D12" s="28" t="s">
        <v>86</v>
      </c>
      <c r="E12">
        <v>5</v>
      </c>
      <c r="F12" s="30" t="e">
        <f t="shared" si="1"/>
        <v>#REF!</v>
      </c>
    </row>
    <row r="13" spans="1:8" x14ac:dyDescent="0.2">
      <c r="A13">
        <v>6</v>
      </c>
      <c r="B13" s="30" t="e">
        <f t="shared" si="0"/>
        <v>#REF!</v>
      </c>
      <c r="D13" s="28" t="s">
        <v>87</v>
      </c>
      <c r="E13">
        <v>6</v>
      </c>
      <c r="F13" s="30" t="e">
        <f t="shared" si="1"/>
        <v>#REF!</v>
      </c>
    </row>
    <row r="14" spans="1:8" x14ac:dyDescent="0.2">
      <c r="A14">
        <v>7</v>
      </c>
      <c r="B14" s="30" t="e">
        <f t="shared" si="0"/>
        <v>#REF!</v>
      </c>
      <c r="D14" s="28" t="s">
        <v>88</v>
      </c>
      <c r="E14">
        <v>7</v>
      </c>
      <c r="F14" s="30" t="e">
        <f t="shared" si="1"/>
        <v>#REF!</v>
      </c>
    </row>
    <row r="15" spans="1:8" x14ac:dyDescent="0.2">
      <c r="A15">
        <v>8</v>
      </c>
      <c r="B15" s="30" t="e">
        <f t="shared" si="0"/>
        <v>#REF!</v>
      </c>
      <c r="D15" s="28" t="s">
        <v>89</v>
      </c>
      <c r="E15">
        <v>8</v>
      </c>
      <c r="F15" s="30" t="e">
        <f t="shared" si="1"/>
        <v>#REF!</v>
      </c>
    </row>
    <row r="16" spans="1:8" x14ac:dyDescent="0.2">
      <c r="A16">
        <v>9</v>
      </c>
      <c r="B16" s="30" t="e">
        <f t="shared" si="0"/>
        <v>#REF!</v>
      </c>
      <c r="D16" s="28" t="s">
        <v>90</v>
      </c>
      <c r="E16">
        <v>9</v>
      </c>
      <c r="F16" s="30" t="e">
        <f t="shared" si="1"/>
        <v>#REF!</v>
      </c>
    </row>
    <row r="17" spans="1:6" x14ac:dyDescent="0.2">
      <c r="A17">
        <v>10</v>
      </c>
      <c r="B17" s="30" t="e">
        <f t="shared" si="0"/>
        <v>#REF!</v>
      </c>
      <c r="D17" s="28" t="s">
        <v>91</v>
      </c>
      <c r="E17">
        <v>10</v>
      </c>
      <c r="F17" s="30" t="e">
        <f t="shared" si="1"/>
        <v>#REF!</v>
      </c>
    </row>
    <row r="18" spans="1:6" x14ac:dyDescent="0.2">
      <c r="A18">
        <v>11</v>
      </c>
      <c r="B18" s="30" t="e">
        <f t="shared" si="0"/>
        <v>#REF!</v>
      </c>
      <c r="D18" s="28" t="s">
        <v>92</v>
      </c>
      <c r="E18">
        <v>11</v>
      </c>
      <c r="F18" s="30" t="e">
        <f t="shared" si="1"/>
        <v>#REF!</v>
      </c>
    </row>
    <row r="19" spans="1:6" x14ac:dyDescent="0.2">
      <c r="A19">
        <v>12</v>
      </c>
      <c r="B19" s="30" t="e">
        <f t="shared" si="0"/>
        <v>#REF!</v>
      </c>
      <c r="D19" s="28" t="s">
        <v>93</v>
      </c>
      <c r="E19">
        <v>12</v>
      </c>
      <c r="F19" s="30" t="e">
        <f t="shared" si="1"/>
        <v>#REF!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pageSetUpPr fitToPage="1"/>
  </sheetPr>
  <dimension ref="A1:N46"/>
  <sheetViews>
    <sheetView tabSelected="1" topLeftCell="B7" zoomScale="70" workbookViewId="0">
      <selection activeCell="H10" sqref="H10:H12"/>
    </sheetView>
  </sheetViews>
  <sheetFormatPr defaultRowHeight="12.75" x14ac:dyDescent="0.2"/>
  <cols>
    <col min="1" max="1" width="6.28515625" customWidth="1"/>
    <col min="2" max="2" width="40.85546875" customWidth="1"/>
    <col min="3" max="3" width="32.140625" customWidth="1"/>
    <col min="4" max="4" width="33.7109375" customWidth="1"/>
    <col min="5" max="5" width="30.42578125" customWidth="1"/>
    <col min="6" max="6" width="35.42578125" customWidth="1"/>
    <col min="7" max="7" width="32.7109375" customWidth="1"/>
    <col min="8" max="8" width="37" customWidth="1"/>
    <col min="9" max="9" width="23.42578125" bestFit="1" customWidth="1"/>
    <col min="11" max="12" width="9.140625" hidden="1" customWidth="1"/>
  </cols>
  <sheetData>
    <row r="1" spans="1:14" ht="25.5" x14ac:dyDescent="0.35">
      <c r="A1" s="105" t="s">
        <v>99</v>
      </c>
      <c r="B1" s="105"/>
      <c r="C1" s="105"/>
      <c r="D1" s="105"/>
      <c r="E1" s="105"/>
      <c r="F1" s="105"/>
      <c r="G1" s="105"/>
      <c r="H1" s="105"/>
    </row>
    <row r="2" spans="1:14" ht="25.5" x14ac:dyDescent="0.35">
      <c r="A2" s="105" t="s">
        <v>34</v>
      </c>
      <c r="B2" s="105"/>
      <c r="C2" s="105"/>
      <c r="D2" s="105"/>
      <c r="E2" s="105"/>
      <c r="F2" s="105"/>
      <c r="G2" s="105"/>
      <c r="H2" s="105"/>
      <c r="I2" s="12"/>
      <c r="J2" s="12"/>
      <c r="M2" s="12"/>
      <c r="N2" s="12"/>
    </row>
    <row r="3" spans="1:14" ht="26.25" customHeight="1" x14ac:dyDescent="0.3">
      <c r="A3" s="106" t="s">
        <v>22</v>
      </c>
      <c r="B3" s="106"/>
      <c r="C3" s="106"/>
      <c r="D3" s="106"/>
      <c r="E3" s="106"/>
      <c r="F3" s="106"/>
      <c r="G3" s="106"/>
      <c r="H3" s="106"/>
      <c r="I3" s="19"/>
      <c r="J3" s="19"/>
      <c r="K3" s="19"/>
      <c r="L3" s="19"/>
      <c r="M3" s="19"/>
    </row>
    <row r="4" spans="1:14" ht="36.75" customHeight="1" x14ac:dyDescent="0.4">
      <c r="A4" s="108" t="s">
        <v>102</v>
      </c>
      <c r="B4" s="108"/>
      <c r="C4" s="108"/>
      <c r="D4" s="108"/>
      <c r="E4" s="108"/>
      <c r="F4" s="108"/>
      <c r="G4" s="108"/>
      <c r="H4" s="34"/>
      <c r="I4" s="13"/>
      <c r="J4" s="13"/>
      <c r="K4" s="13"/>
      <c r="L4" s="13"/>
      <c r="M4" s="13"/>
      <c r="N4" s="13"/>
    </row>
    <row r="5" spans="1:14" ht="20.25" customHeight="1" x14ac:dyDescent="0.3">
      <c r="A5" s="33"/>
      <c r="B5" s="33"/>
      <c r="C5" s="35"/>
      <c r="D5" s="36"/>
      <c r="E5" s="36"/>
      <c r="F5" s="36"/>
      <c r="G5" s="51"/>
      <c r="H5" s="37"/>
    </row>
    <row r="6" spans="1:14" ht="52.5" customHeight="1" x14ac:dyDescent="0.3">
      <c r="A6" s="62" t="s">
        <v>0</v>
      </c>
      <c r="B6" s="62" t="s">
        <v>21</v>
      </c>
      <c r="C6" s="59" t="s">
        <v>15</v>
      </c>
      <c r="D6" s="60" t="s">
        <v>41</v>
      </c>
      <c r="E6" s="61" t="s">
        <v>29</v>
      </c>
      <c r="F6" s="61" t="s">
        <v>17</v>
      </c>
      <c r="G6" s="52"/>
      <c r="H6" s="52"/>
    </row>
    <row r="7" spans="1:14" ht="30" customHeight="1" x14ac:dyDescent="0.3">
      <c r="A7" s="38"/>
      <c r="B7" s="38"/>
      <c r="C7" s="50" t="s">
        <v>103</v>
      </c>
      <c r="D7" s="50" t="s">
        <v>103</v>
      </c>
      <c r="E7" s="50" t="s">
        <v>103</v>
      </c>
      <c r="F7" s="50" t="s">
        <v>103</v>
      </c>
      <c r="G7" s="53"/>
      <c r="H7" s="78"/>
    </row>
    <row r="8" spans="1:14" ht="30" customHeight="1" x14ac:dyDescent="0.3">
      <c r="A8" s="58">
        <v>1</v>
      </c>
      <c r="B8" s="58" t="s">
        <v>24</v>
      </c>
      <c r="C8" s="63">
        <v>281622819631.3996</v>
      </c>
      <c r="D8" s="63">
        <v>1781144825.2305</v>
      </c>
      <c r="E8" s="64">
        <v>21547887694.676998</v>
      </c>
      <c r="F8" s="64">
        <f>C8+D8+E8</f>
        <v>304951852151.30713</v>
      </c>
      <c r="G8" s="79"/>
      <c r="H8" s="44"/>
    </row>
    <row r="9" spans="1:14" ht="20.25" x14ac:dyDescent="0.3">
      <c r="A9" s="58">
        <v>2</v>
      </c>
      <c r="B9" s="58" t="s">
        <v>31</v>
      </c>
      <c r="C9" s="63">
        <v>142842857641.43881</v>
      </c>
      <c r="D9" s="63">
        <v>903420458.0517</v>
      </c>
      <c r="E9" s="64">
        <v>71826292315.589996</v>
      </c>
      <c r="F9" s="64">
        <f t="shared" ref="F9:F21" si="0">C9+D9+E9</f>
        <v>215572570415.08051</v>
      </c>
      <c r="G9" s="54"/>
      <c r="H9" s="44"/>
    </row>
    <row r="10" spans="1:14" ht="20.25" x14ac:dyDescent="0.3">
      <c r="A10" s="58">
        <v>3</v>
      </c>
      <c r="B10" s="58" t="s">
        <v>32</v>
      </c>
      <c r="C10" s="63">
        <v>110125855816.3788</v>
      </c>
      <c r="D10" s="63">
        <v>696499305.23440003</v>
      </c>
      <c r="E10" s="64">
        <v>50278404620.913002</v>
      </c>
      <c r="F10" s="64">
        <f t="shared" si="0"/>
        <v>161100759742.52621</v>
      </c>
      <c r="G10" s="54"/>
      <c r="H10" s="44"/>
    </row>
    <row r="11" spans="1:14" ht="20.25" x14ac:dyDescent="0.3">
      <c r="A11" s="58">
        <v>4</v>
      </c>
      <c r="B11" s="58" t="s">
        <v>18</v>
      </c>
      <c r="C11" s="63">
        <v>51159154938.519997</v>
      </c>
      <c r="D11" s="63">
        <v>310540332.46340001</v>
      </c>
      <c r="E11" s="64">
        <v>0</v>
      </c>
      <c r="F11" s="64">
        <f t="shared" si="0"/>
        <v>51469695270.983398</v>
      </c>
      <c r="G11" s="54"/>
      <c r="H11" s="44"/>
    </row>
    <row r="12" spans="1:14" ht="20.25" x14ac:dyDescent="0.3">
      <c r="A12" s="58">
        <v>5</v>
      </c>
      <c r="B12" s="58" t="s">
        <v>43</v>
      </c>
      <c r="C12" s="63">
        <v>7510032547.6400003</v>
      </c>
      <c r="D12" s="63">
        <v>0</v>
      </c>
      <c r="E12" s="64">
        <v>859641775.46000004</v>
      </c>
      <c r="F12" s="64">
        <f t="shared" si="0"/>
        <v>8369674323.1000004</v>
      </c>
      <c r="G12" s="54"/>
      <c r="H12" s="44"/>
    </row>
    <row r="13" spans="1:14" ht="20.25" x14ac:dyDescent="0.3">
      <c r="A13" s="58">
        <v>6</v>
      </c>
      <c r="B13" s="55" t="s">
        <v>104</v>
      </c>
      <c r="C13" s="63">
        <v>12178987521.93</v>
      </c>
      <c r="D13" s="63">
        <v>0</v>
      </c>
      <c r="E13" s="64">
        <v>5318964015.1400003</v>
      </c>
      <c r="F13" s="64">
        <f t="shared" si="0"/>
        <v>17497951537.07</v>
      </c>
      <c r="G13" s="54"/>
      <c r="H13" s="44"/>
    </row>
    <row r="14" spans="1:14" ht="20.25" x14ac:dyDescent="0.3">
      <c r="A14" s="58">
        <v>7</v>
      </c>
      <c r="B14" s="55" t="s">
        <v>105</v>
      </c>
      <c r="C14" s="63">
        <v>11045968100.84</v>
      </c>
      <c r="D14" s="63">
        <v>0</v>
      </c>
      <c r="E14" s="63">
        <v>0</v>
      </c>
      <c r="F14" s="64">
        <f t="shared" si="0"/>
        <v>11045968100.84</v>
      </c>
      <c r="G14" s="54"/>
      <c r="H14" s="44"/>
    </row>
    <row r="15" spans="1:14" ht="20.25" x14ac:dyDescent="0.3">
      <c r="A15" s="58">
        <v>8</v>
      </c>
      <c r="B15" s="56" t="s">
        <v>111</v>
      </c>
      <c r="C15" s="63">
        <v>25050317.989999998</v>
      </c>
      <c r="D15" s="63">
        <v>0</v>
      </c>
      <c r="E15" s="63">
        <v>0</v>
      </c>
      <c r="F15" s="64">
        <f t="shared" si="0"/>
        <v>25050317.989999998</v>
      </c>
      <c r="G15" s="54"/>
      <c r="H15" s="44"/>
    </row>
    <row r="16" spans="1:14" ht="20.25" x14ac:dyDescent="0.3">
      <c r="A16" s="58">
        <v>9</v>
      </c>
      <c r="B16" s="56" t="s">
        <v>106</v>
      </c>
      <c r="C16" s="63">
        <v>100000000</v>
      </c>
      <c r="D16" s="63">
        <v>0</v>
      </c>
      <c r="E16" s="63">
        <v>0</v>
      </c>
      <c r="F16" s="64">
        <f t="shared" si="0"/>
        <v>100000000</v>
      </c>
      <c r="G16" s="54"/>
      <c r="H16" s="44"/>
    </row>
    <row r="17" spans="1:8" ht="20.25" x14ac:dyDescent="0.3">
      <c r="A17" s="58">
        <v>10</v>
      </c>
      <c r="B17" s="56" t="s">
        <v>107</v>
      </c>
      <c r="C17" s="63">
        <v>4080502780.0999999</v>
      </c>
      <c r="D17" s="63">
        <v>0</v>
      </c>
      <c r="E17" s="63">
        <v>0</v>
      </c>
      <c r="F17" s="64">
        <f t="shared" si="0"/>
        <v>4080502780.0999999</v>
      </c>
      <c r="G17" s="54"/>
      <c r="H17" s="44"/>
    </row>
    <row r="18" spans="1:8" ht="40.5" x14ac:dyDescent="0.3">
      <c r="A18" s="58">
        <v>11</v>
      </c>
      <c r="B18" s="55" t="s">
        <v>108</v>
      </c>
      <c r="C18" s="63">
        <v>23920441326.360001</v>
      </c>
      <c r="D18" s="63">
        <v>0</v>
      </c>
      <c r="E18" s="63">
        <v>0</v>
      </c>
      <c r="F18" s="64">
        <f t="shared" si="0"/>
        <v>23920441326.360001</v>
      </c>
      <c r="G18" s="54"/>
      <c r="H18" s="44"/>
    </row>
    <row r="19" spans="1:8" ht="60.75" x14ac:dyDescent="0.3">
      <c r="A19" s="58">
        <v>12</v>
      </c>
      <c r="B19" s="56" t="s">
        <v>109</v>
      </c>
      <c r="C19" s="63">
        <v>17797280476.5</v>
      </c>
      <c r="D19" s="63">
        <v>0</v>
      </c>
      <c r="E19" s="63">
        <v>0</v>
      </c>
      <c r="F19" s="64">
        <f t="shared" si="0"/>
        <v>17797280476.5</v>
      </c>
      <c r="G19" s="54"/>
      <c r="H19" s="44"/>
    </row>
    <row r="20" spans="1:8" ht="40.5" x14ac:dyDescent="0.3">
      <c r="A20" s="58">
        <v>13</v>
      </c>
      <c r="B20" s="56" t="s">
        <v>112</v>
      </c>
      <c r="C20" s="63">
        <v>150000000000</v>
      </c>
      <c r="D20" s="63">
        <v>0</v>
      </c>
      <c r="E20" s="63">
        <v>0</v>
      </c>
      <c r="F20" s="64">
        <f t="shared" si="0"/>
        <v>150000000000</v>
      </c>
      <c r="G20" s="54"/>
      <c r="H20" s="44"/>
    </row>
    <row r="21" spans="1:8" ht="41.25" thickBot="1" x14ac:dyDescent="0.35">
      <c r="A21" s="58">
        <v>14</v>
      </c>
      <c r="B21" s="56" t="s">
        <v>110</v>
      </c>
      <c r="C21" s="65">
        <v>0</v>
      </c>
      <c r="D21" s="63">
        <v>0</v>
      </c>
      <c r="E21" s="63">
        <v>4633954342.9399996</v>
      </c>
      <c r="F21" s="64">
        <f t="shared" si="0"/>
        <v>4633954342.9399996</v>
      </c>
      <c r="G21" s="54"/>
      <c r="H21" s="44"/>
    </row>
    <row r="22" spans="1:8" ht="21.75" thickTop="1" thickBot="1" x14ac:dyDescent="0.35">
      <c r="A22" s="58"/>
      <c r="B22" s="57" t="s">
        <v>17</v>
      </c>
      <c r="C22" s="66">
        <f>SUM(C8:C21)</f>
        <v>812408951099.09717</v>
      </c>
      <c r="D22" s="66">
        <f t="shared" ref="D22:F22" si="1">SUM(D8:D21)</f>
        <v>3691604920.9799995</v>
      </c>
      <c r="E22" s="66">
        <f t="shared" si="1"/>
        <v>154465144764.72</v>
      </c>
      <c r="F22" s="66">
        <f t="shared" si="1"/>
        <v>970565700784.797</v>
      </c>
      <c r="G22" s="54"/>
      <c r="H22" s="54"/>
    </row>
    <row r="23" spans="1:8" ht="19.5" thickTop="1" x14ac:dyDescent="0.3">
      <c r="A23" s="41"/>
      <c r="B23" s="42" t="s">
        <v>42</v>
      </c>
      <c r="C23" s="43"/>
      <c r="D23" s="43"/>
      <c r="E23" s="43"/>
      <c r="F23" s="43"/>
      <c r="G23" s="43"/>
      <c r="H23" s="44"/>
    </row>
    <row r="24" spans="1:8" ht="18.75" x14ac:dyDescent="0.3">
      <c r="A24" s="41"/>
      <c r="B24" s="33"/>
      <c r="C24" s="43"/>
      <c r="D24" s="45"/>
      <c r="E24" s="45"/>
      <c r="F24" s="45" t="s">
        <v>23</v>
      </c>
      <c r="G24" s="43"/>
      <c r="H24" s="43"/>
    </row>
    <row r="25" spans="1:8" ht="22.5" x14ac:dyDescent="0.3">
      <c r="A25" s="109" t="s">
        <v>113</v>
      </c>
      <c r="B25" s="109"/>
      <c r="C25" s="109"/>
      <c r="D25" s="109"/>
      <c r="E25" s="109"/>
      <c r="F25" s="109"/>
      <c r="G25" s="109"/>
      <c r="H25" s="109"/>
    </row>
    <row r="26" spans="1:8" ht="16.5" customHeight="1" x14ac:dyDescent="0.2">
      <c r="A26" s="33"/>
      <c r="B26" s="33"/>
      <c r="C26" s="33"/>
      <c r="D26" s="33"/>
      <c r="E26" s="33"/>
      <c r="F26" s="33"/>
      <c r="G26" s="33"/>
      <c r="H26" s="33"/>
    </row>
    <row r="27" spans="1:8" ht="30" customHeight="1" x14ac:dyDescent="0.3">
      <c r="A27" s="38">
        <v>0</v>
      </c>
      <c r="B27" s="61">
        <v>1</v>
      </c>
      <c r="C27" s="61">
        <v>2</v>
      </c>
      <c r="D27" s="61">
        <v>3</v>
      </c>
      <c r="E27" s="61" t="s">
        <v>116</v>
      </c>
      <c r="F27" s="59">
        <v>5</v>
      </c>
      <c r="G27" s="61">
        <v>6</v>
      </c>
      <c r="H27" s="61" t="s">
        <v>117</v>
      </c>
    </row>
    <row r="28" spans="1:8" ht="72.75" customHeight="1" x14ac:dyDescent="0.3">
      <c r="A28" s="39" t="s">
        <v>0</v>
      </c>
      <c r="B28" s="67" t="s">
        <v>21</v>
      </c>
      <c r="C28" s="68" t="s">
        <v>8</v>
      </c>
      <c r="D28" s="67" t="s">
        <v>115</v>
      </c>
      <c r="E28" s="67" t="s">
        <v>13</v>
      </c>
      <c r="F28" s="60" t="s">
        <v>114</v>
      </c>
      <c r="G28" s="67" t="s">
        <v>29</v>
      </c>
      <c r="H28" s="67" t="s">
        <v>14</v>
      </c>
    </row>
    <row r="29" spans="1:8" ht="30" customHeight="1" x14ac:dyDescent="0.3">
      <c r="A29" s="40"/>
      <c r="B29" s="58"/>
      <c r="C29" s="50" t="s">
        <v>103</v>
      </c>
      <c r="D29" s="50" t="s">
        <v>103</v>
      </c>
      <c r="E29" s="50" t="s">
        <v>103</v>
      </c>
      <c r="F29" s="50" t="s">
        <v>103</v>
      </c>
      <c r="G29" s="50" t="s">
        <v>103</v>
      </c>
      <c r="H29" s="50" t="s">
        <v>103</v>
      </c>
    </row>
    <row r="30" spans="1:8" ht="30" customHeight="1" x14ac:dyDescent="0.3">
      <c r="A30" s="40">
        <v>1</v>
      </c>
      <c r="B30" s="69" t="s">
        <v>19</v>
      </c>
      <c r="C30" s="70">
        <v>259276893548.27039</v>
      </c>
      <c r="D30" s="70">
        <v>88438755877.949997</v>
      </c>
      <c r="E30" s="70">
        <f>C30-D30</f>
        <v>170838137670.32037</v>
      </c>
      <c r="F30" s="71">
        <v>1639816325.4305999</v>
      </c>
      <c r="G30" s="70">
        <v>20111361848.3652</v>
      </c>
      <c r="H30" s="71">
        <f>E30+F30+G30</f>
        <v>192589315844.11618</v>
      </c>
    </row>
    <row r="31" spans="1:8" ht="30" customHeight="1" x14ac:dyDescent="0.3">
      <c r="A31" s="40">
        <v>2</v>
      </c>
      <c r="B31" s="69" t="s">
        <v>20</v>
      </c>
      <c r="C31" s="70">
        <v>5345915330.8922005</v>
      </c>
      <c r="D31" s="70">
        <v>0</v>
      </c>
      <c r="E31" s="70">
        <f t="shared" ref="E31:E34" si="2">C31-D31</f>
        <v>5345915330.8922005</v>
      </c>
      <c r="F31" s="71">
        <v>33810645.885200001</v>
      </c>
      <c r="G31" s="70">
        <v>0</v>
      </c>
      <c r="H31" s="71">
        <f t="shared" ref="H31:H34" si="3">E31+F31+G31</f>
        <v>5379725976.7774</v>
      </c>
    </row>
    <row r="32" spans="1:8" ht="20.25" x14ac:dyDescent="0.3">
      <c r="A32" s="40">
        <v>3</v>
      </c>
      <c r="B32" s="69" t="s">
        <v>4</v>
      </c>
      <c r="C32" s="70">
        <v>2672957665.4461002</v>
      </c>
      <c r="D32" s="70">
        <v>0</v>
      </c>
      <c r="E32" s="70">
        <f t="shared" si="2"/>
        <v>2672957665.4461002</v>
      </c>
      <c r="F32" s="71">
        <v>16905322.942600001</v>
      </c>
      <c r="G32" s="70">
        <v>0</v>
      </c>
      <c r="H32" s="71">
        <f t="shared" si="3"/>
        <v>2689862988.3887</v>
      </c>
    </row>
    <row r="33" spans="1:8" ht="40.5" x14ac:dyDescent="0.3">
      <c r="A33" s="40">
        <v>4</v>
      </c>
      <c r="B33" s="72" t="s">
        <v>5</v>
      </c>
      <c r="C33" s="70">
        <v>8981137755.8987999</v>
      </c>
      <c r="D33" s="70">
        <v>0</v>
      </c>
      <c r="E33" s="70">
        <f t="shared" si="2"/>
        <v>8981137755.8987999</v>
      </c>
      <c r="F33" s="71">
        <v>56801885.087099999</v>
      </c>
      <c r="G33" s="70">
        <v>0</v>
      </c>
      <c r="H33" s="71">
        <f t="shared" si="3"/>
        <v>9037939640.985899</v>
      </c>
    </row>
    <row r="34" spans="1:8" ht="20.25" x14ac:dyDescent="0.3">
      <c r="A34" s="40">
        <v>5</v>
      </c>
      <c r="B34" s="58" t="s">
        <v>6</v>
      </c>
      <c r="C34" s="76">
        <v>5345915330.8922005</v>
      </c>
      <c r="D34" s="76">
        <v>49928019</v>
      </c>
      <c r="E34" s="70">
        <f t="shared" si="2"/>
        <v>5295987311.8922005</v>
      </c>
      <c r="F34" s="71">
        <v>33810645.885200001</v>
      </c>
      <c r="G34" s="70">
        <v>1436525846.3118</v>
      </c>
      <c r="H34" s="71">
        <f t="shared" si="3"/>
        <v>6766323804.0892</v>
      </c>
    </row>
    <row r="35" spans="1:8" ht="42" customHeight="1" x14ac:dyDescent="0.3">
      <c r="A35" s="40"/>
      <c r="B35" s="59" t="s">
        <v>17</v>
      </c>
      <c r="C35" s="77">
        <f>SUM(C30:C34)</f>
        <v>281622819631.39972</v>
      </c>
      <c r="D35" s="77">
        <f>SUM(D30:D34)</f>
        <v>88488683896.949997</v>
      </c>
      <c r="E35" s="77">
        <f t="shared" ref="E35:G35" si="4">SUM(E30:E34)</f>
        <v>193134135734.44971</v>
      </c>
      <c r="F35" s="77">
        <f t="shared" si="4"/>
        <v>1781144825.2307</v>
      </c>
      <c r="G35" s="77">
        <f t="shared" si="4"/>
        <v>21547887694.677002</v>
      </c>
      <c r="H35" s="77">
        <f>SUM(H30:H34)</f>
        <v>216463168254.35739</v>
      </c>
    </row>
    <row r="36" spans="1:8" ht="42" customHeight="1" x14ac:dyDescent="0.3">
      <c r="A36" s="73"/>
      <c r="B36" s="74"/>
      <c r="C36" s="75"/>
      <c r="D36" s="75"/>
      <c r="E36" s="75"/>
      <c r="F36" s="75"/>
      <c r="G36" s="75"/>
      <c r="H36" s="75"/>
    </row>
    <row r="37" spans="1:8" ht="47.25" customHeight="1" x14ac:dyDescent="0.35">
      <c r="A37" s="48" t="s">
        <v>100</v>
      </c>
      <c r="B37" s="33"/>
      <c r="C37" s="33"/>
      <c r="D37" s="33"/>
      <c r="E37" s="46"/>
      <c r="F37" s="46"/>
      <c r="G37" s="33"/>
      <c r="H37" s="47"/>
    </row>
    <row r="38" spans="1:8" ht="96" customHeight="1" x14ac:dyDescent="0.3">
      <c r="A38" s="107" t="s">
        <v>101</v>
      </c>
      <c r="B38" s="107"/>
      <c r="C38" s="107"/>
      <c r="D38" s="107"/>
      <c r="E38" s="107"/>
      <c r="F38" s="107"/>
      <c r="G38" s="107"/>
      <c r="H38" s="107"/>
    </row>
    <row r="39" spans="1:8" x14ac:dyDescent="0.2">
      <c r="A39" s="33"/>
      <c r="B39" s="49"/>
      <c r="C39" s="49"/>
      <c r="D39" s="49"/>
      <c r="E39" s="49"/>
      <c r="F39" s="49"/>
      <c r="G39" s="33"/>
      <c r="H39" s="33"/>
    </row>
    <row r="40" spans="1:8" hidden="1" x14ac:dyDescent="0.2">
      <c r="A40" s="33"/>
      <c r="B40" s="49"/>
      <c r="C40" s="49"/>
      <c r="D40" s="49"/>
      <c r="E40" s="49"/>
      <c r="F40" s="49"/>
      <c r="G40" s="33"/>
      <c r="H40" s="33"/>
    </row>
    <row r="41" spans="1:8" x14ac:dyDescent="0.2">
      <c r="A41" s="33"/>
      <c r="B41" s="49"/>
      <c r="C41" s="49"/>
      <c r="D41" s="49"/>
      <c r="E41" s="49"/>
      <c r="F41" s="49"/>
      <c r="G41" s="33"/>
      <c r="H41" s="33"/>
    </row>
    <row r="42" spans="1:8" ht="42.75" customHeight="1" x14ac:dyDescent="0.3">
      <c r="A42" s="33"/>
      <c r="B42" s="33"/>
      <c r="C42" s="110" t="s">
        <v>33</v>
      </c>
      <c r="D42" s="110"/>
      <c r="E42" s="110"/>
      <c r="F42" s="110"/>
      <c r="G42" s="110"/>
      <c r="H42" s="110"/>
    </row>
    <row r="43" spans="1:8" ht="26.25" x14ac:dyDescent="0.4">
      <c r="A43" s="33"/>
      <c r="B43" s="33"/>
      <c r="C43" s="111" t="s">
        <v>137</v>
      </c>
      <c r="D43" s="111"/>
      <c r="E43" s="111"/>
      <c r="F43" s="111"/>
      <c r="G43" s="111"/>
      <c r="H43" s="111"/>
    </row>
    <row r="44" spans="1:8" ht="25.5" x14ac:dyDescent="0.35">
      <c r="A44" s="33"/>
      <c r="B44" s="33"/>
      <c r="C44" s="112" t="s">
        <v>138</v>
      </c>
      <c r="D44" s="112"/>
      <c r="E44" s="112"/>
      <c r="F44" s="112"/>
      <c r="G44" s="112"/>
      <c r="H44" s="112"/>
    </row>
    <row r="45" spans="1:8" ht="25.5" x14ac:dyDescent="0.35">
      <c r="A45" s="33"/>
      <c r="B45" s="33"/>
      <c r="C45" s="112" t="s">
        <v>36</v>
      </c>
      <c r="D45" s="112"/>
      <c r="E45" s="112"/>
      <c r="F45" s="112"/>
      <c r="G45" s="112"/>
      <c r="H45" s="112"/>
    </row>
    <row r="46" spans="1:8" ht="35.25" customHeight="1" x14ac:dyDescent="0.2">
      <c r="A46" s="33"/>
      <c r="B46" s="33"/>
      <c r="C46" s="33"/>
      <c r="D46" s="33"/>
      <c r="E46" s="33"/>
      <c r="F46" s="33"/>
      <c r="G46" s="33"/>
      <c r="H46" s="33"/>
    </row>
  </sheetData>
  <mergeCells count="10">
    <mergeCell ref="C42:H42"/>
    <mergeCell ref="C43:H43"/>
    <mergeCell ref="C44:H44"/>
    <mergeCell ref="C45:H45"/>
    <mergeCell ref="A1:H1"/>
    <mergeCell ref="A3:H3"/>
    <mergeCell ref="A38:H38"/>
    <mergeCell ref="A4:G4"/>
    <mergeCell ref="A2:H2"/>
    <mergeCell ref="A25:H25"/>
  </mergeCells>
  <phoneticPr fontId="3" type="noConversion"/>
  <pageMargins left="0.74803149606299213" right="0.74803149606299213" top="0.39370078740157483" bottom="0.41" header="0.51181102362204722" footer="0.51181102362204722"/>
  <pageSetup scale="4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>
    <pageSetUpPr fitToPage="1"/>
  </sheetPr>
  <dimension ref="A1:R54"/>
  <sheetViews>
    <sheetView zoomScale="80" zoomScaleNormal="80" workbookViewId="0">
      <pane xSplit="3" ySplit="9" topLeftCell="J37" activePane="bottomRight" state="frozen"/>
      <selection pane="topRight" activeCell="D1" sqref="D1"/>
      <selection pane="bottomLeft" activeCell="A10" sqref="A10"/>
      <selection pane="bottomRight" activeCell="P52" sqref="P52"/>
    </sheetView>
  </sheetViews>
  <sheetFormatPr defaultRowHeight="12.75" x14ac:dyDescent="0.2"/>
  <cols>
    <col min="1" max="1" width="4" bestFit="1" customWidth="1"/>
    <col min="2" max="2" width="22.42578125" customWidth="1"/>
    <col min="3" max="3" width="7.42578125" customWidth="1"/>
    <col min="4" max="4" width="20.7109375" customWidth="1"/>
    <col min="5" max="5" width="19" customWidth="1"/>
    <col min="6" max="6" width="19.42578125" customWidth="1"/>
    <col min="7" max="7" width="17.85546875" bestFit="1" customWidth="1"/>
    <col min="8" max="8" width="18.5703125" customWidth="1"/>
    <col min="9" max="9" width="19.42578125" customWidth="1"/>
    <col min="10" max="10" width="19.5703125" customWidth="1"/>
    <col min="11" max="12" width="21" customWidth="1"/>
    <col min="13" max="13" width="22" bestFit="1" customWidth="1"/>
    <col min="14" max="15" width="22" customWidth="1"/>
    <col min="16" max="16" width="24.140625" bestFit="1" customWidth="1"/>
    <col min="17" max="17" width="20.140625" bestFit="1" customWidth="1"/>
    <col min="18" max="18" width="4.28515625" bestFit="1" customWidth="1"/>
  </cols>
  <sheetData>
    <row r="1" spans="1:18" ht="26.25" x14ac:dyDescent="0.4">
      <c r="A1" s="111" t="s">
        <v>34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</row>
    <row r="2" spans="1:18" ht="26.25" hidden="1" x14ac:dyDescent="0.4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31"/>
      <c r="O2" s="31"/>
      <c r="P2" s="21"/>
      <c r="Q2" s="21"/>
      <c r="R2" s="21"/>
    </row>
    <row r="3" spans="1:18" ht="18" customHeight="1" x14ac:dyDescent="0.25">
      <c r="H3" s="17" t="s">
        <v>25</v>
      </c>
    </row>
    <row r="4" spans="1:18" ht="18" x14ac:dyDescent="0.25">
      <c r="A4" s="122" t="s">
        <v>121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</row>
    <row r="5" spans="1:18" ht="20.25" x14ac:dyDescent="0.3">
      <c r="A5" s="16"/>
      <c r="B5" s="16"/>
      <c r="C5" s="16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6"/>
    </row>
    <row r="6" spans="1:18" x14ac:dyDescent="0.2">
      <c r="A6" s="2">
        <v>1</v>
      </c>
      <c r="B6" s="2">
        <v>2</v>
      </c>
      <c r="C6" s="2">
        <v>3</v>
      </c>
      <c r="D6" s="2">
        <v>4</v>
      </c>
      <c r="E6" s="2">
        <v>5</v>
      </c>
      <c r="F6" s="2" t="s">
        <v>9</v>
      </c>
      <c r="G6" s="2">
        <v>7</v>
      </c>
      <c r="H6" s="2">
        <v>8</v>
      </c>
      <c r="I6" s="2">
        <v>9</v>
      </c>
      <c r="J6" s="2" t="s">
        <v>10</v>
      </c>
      <c r="K6" s="2">
        <v>11</v>
      </c>
      <c r="L6" s="2">
        <v>13</v>
      </c>
      <c r="M6" s="2">
        <v>14</v>
      </c>
      <c r="N6" s="32"/>
      <c r="O6" s="32"/>
      <c r="P6" s="2" t="s">
        <v>39</v>
      </c>
      <c r="Q6" s="2" t="s">
        <v>40</v>
      </c>
      <c r="R6" s="1"/>
    </row>
    <row r="7" spans="1:18" ht="12.75" customHeight="1" x14ac:dyDescent="0.2">
      <c r="A7" s="118" t="s">
        <v>0</v>
      </c>
      <c r="B7" s="118" t="s">
        <v>21</v>
      </c>
      <c r="C7" s="118" t="s">
        <v>1</v>
      </c>
      <c r="D7" s="118" t="s">
        <v>8</v>
      </c>
      <c r="E7" s="118" t="s">
        <v>37</v>
      </c>
      <c r="F7" s="118" t="s">
        <v>2</v>
      </c>
      <c r="G7" s="115" t="s">
        <v>28</v>
      </c>
      <c r="H7" s="116"/>
      <c r="I7" s="117"/>
      <c r="J7" s="118" t="s">
        <v>13</v>
      </c>
      <c r="K7" s="120" t="s">
        <v>122</v>
      </c>
      <c r="L7" s="120" t="s">
        <v>118</v>
      </c>
      <c r="M7" s="118" t="s">
        <v>80</v>
      </c>
      <c r="N7" s="118" t="s">
        <v>119</v>
      </c>
      <c r="O7" s="118" t="s">
        <v>120</v>
      </c>
      <c r="P7" s="118" t="s">
        <v>30</v>
      </c>
      <c r="Q7" s="118" t="s">
        <v>14</v>
      </c>
      <c r="R7" s="118" t="s">
        <v>0</v>
      </c>
    </row>
    <row r="8" spans="1:18" ht="44.25" customHeight="1" x14ac:dyDescent="0.2">
      <c r="A8" s="119"/>
      <c r="B8" s="119"/>
      <c r="C8" s="119"/>
      <c r="D8" s="119"/>
      <c r="E8" s="119"/>
      <c r="F8" s="119"/>
      <c r="G8" s="3" t="s">
        <v>3</v>
      </c>
      <c r="H8" s="3" t="s">
        <v>12</v>
      </c>
      <c r="I8" s="3" t="s">
        <v>98</v>
      </c>
      <c r="J8" s="119"/>
      <c r="K8" s="121"/>
      <c r="L8" s="121"/>
      <c r="M8" s="119"/>
      <c r="N8" s="119"/>
      <c r="O8" s="119"/>
      <c r="P8" s="119"/>
      <c r="Q8" s="119"/>
      <c r="R8" s="119"/>
    </row>
    <row r="9" spans="1:18" x14ac:dyDescent="0.2">
      <c r="A9" s="1"/>
      <c r="B9" s="1"/>
      <c r="C9" s="1"/>
      <c r="D9" s="4" t="s">
        <v>7</v>
      </c>
      <c r="E9" s="4" t="s">
        <v>7</v>
      </c>
      <c r="F9" s="4" t="s">
        <v>7</v>
      </c>
      <c r="G9" s="4" t="s">
        <v>7</v>
      </c>
      <c r="H9" s="4" t="s">
        <v>7</v>
      </c>
      <c r="I9" s="4" t="s">
        <v>7</v>
      </c>
      <c r="J9" s="4" t="s">
        <v>7</v>
      </c>
      <c r="K9" s="4" t="s">
        <v>7</v>
      </c>
      <c r="L9" s="4" t="s">
        <v>7</v>
      </c>
      <c r="M9" s="4" t="s">
        <v>7</v>
      </c>
      <c r="N9" s="4" t="s">
        <v>7</v>
      </c>
      <c r="O9" s="4" t="s">
        <v>7</v>
      </c>
      <c r="P9" s="4" t="s">
        <v>7</v>
      </c>
      <c r="Q9" s="9" t="s">
        <v>7</v>
      </c>
      <c r="R9" s="1"/>
    </row>
    <row r="10" spans="1:18" ht="18" customHeight="1" x14ac:dyDescent="0.2">
      <c r="A10" s="1">
        <v>1</v>
      </c>
      <c r="B10" s="23" t="s">
        <v>44</v>
      </c>
      <c r="C10" s="22">
        <v>17</v>
      </c>
      <c r="D10" s="5">
        <v>3432220467.4917998</v>
      </c>
      <c r="E10" s="5">
        <v>363794127.20999998</v>
      </c>
      <c r="F10" s="6">
        <f>D10+E10</f>
        <v>3796014594.7017999</v>
      </c>
      <c r="G10" s="7">
        <v>67572423.200000003</v>
      </c>
      <c r="H10" s="7">
        <v>0</v>
      </c>
      <c r="I10" s="5">
        <v>763400208.2622</v>
      </c>
      <c r="J10" s="8">
        <f>F10-G10-H10-I10</f>
        <v>2965041963.2396002</v>
      </c>
      <c r="K10" s="6">
        <v>25431449.467799999</v>
      </c>
      <c r="L10" s="6">
        <v>95647231.535799995</v>
      </c>
      <c r="M10" s="8">
        <v>1482460029.0195</v>
      </c>
      <c r="N10" s="14">
        <v>0</v>
      </c>
      <c r="O10" s="14">
        <f>M10-N10</f>
        <v>1482460029.0195</v>
      </c>
      <c r="P10" s="14">
        <f>F10+K10+L10+M10</f>
        <v>5399553304.7249002</v>
      </c>
      <c r="Q10" s="10">
        <f>J10+K10+L10+O10</f>
        <v>4568580673.2627001</v>
      </c>
      <c r="R10" s="1">
        <v>1</v>
      </c>
    </row>
    <row r="11" spans="1:18" ht="18" customHeight="1" x14ac:dyDescent="0.2">
      <c r="A11" s="1">
        <v>2</v>
      </c>
      <c r="B11" s="23" t="s">
        <v>45</v>
      </c>
      <c r="C11" s="18">
        <v>21</v>
      </c>
      <c r="D11" s="5">
        <v>3651292350.8683</v>
      </c>
      <c r="E11" s="5">
        <v>0</v>
      </c>
      <c r="F11" s="6">
        <f t="shared" ref="F11:F45" si="0">D11+E11</f>
        <v>3651292350.8683</v>
      </c>
      <c r="G11" s="7">
        <v>82177449.780000001</v>
      </c>
      <c r="H11" s="7">
        <v>0</v>
      </c>
      <c r="I11" s="5">
        <v>497679785.58060002</v>
      </c>
      <c r="J11" s="8">
        <f t="shared" ref="J11:J45" si="1">F11-G11-H11-I11</f>
        <v>3071435115.5077</v>
      </c>
      <c r="K11" s="6">
        <v>23092874.659399997</v>
      </c>
      <c r="L11" s="6">
        <v>101752206.24540001</v>
      </c>
      <c r="M11" s="8">
        <v>1530713120.3387001</v>
      </c>
      <c r="N11" s="14">
        <v>0</v>
      </c>
      <c r="O11" s="14">
        <f t="shared" ref="O11:O46" si="2">M11-N11</f>
        <v>1530713120.3387001</v>
      </c>
      <c r="P11" s="14">
        <f t="shared" ref="P11:P45" si="3">F11+K11+L11+M11</f>
        <v>5306850552.1118002</v>
      </c>
      <c r="Q11" s="10">
        <f t="shared" ref="Q11:Q45" si="4">J11+K11+L11+O11</f>
        <v>4726993316.7511997</v>
      </c>
      <c r="R11" s="1">
        <v>2</v>
      </c>
    </row>
    <row r="12" spans="1:18" ht="18" customHeight="1" x14ac:dyDescent="0.2">
      <c r="A12" s="1">
        <v>3</v>
      </c>
      <c r="B12" s="23" t="s">
        <v>46</v>
      </c>
      <c r="C12" s="18">
        <v>31</v>
      </c>
      <c r="D12" s="5">
        <v>3685223523.7336001</v>
      </c>
      <c r="E12" s="5">
        <v>8975246994.1931</v>
      </c>
      <c r="F12" s="6">
        <f t="shared" si="0"/>
        <v>12660470517.926701</v>
      </c>
      <c r="G12" s="7">
        <v>44801992.189999998</v>
      </c>
      <c r="H12" s="7">
        <v>0</v>
      </c>
      <c r="I12" s="5">
        <v>1171147986.2974</v>
      </c>
      <c r="J12" s="8">
        <f t="shared" si="1"/>
        <v>11444520539.439301</v>
      </c>
      <c r="K12" s="6">
        <v>95210850.6426</v>
      </c>
      <c r="L12" s="6">
        <v>102697781.5016</v>
      </c>
      <c r="M12" s="8">
        <v>1788544311.4054999</v>
      </c>
      <c r="N12" s="14">
        <v>0</v>
      </c>
      <c r="O12" s="14">
        <f t="shared" si="2"/>
        <v>1788544311.4054999</v>
      </c>
      <c r="P12" s="14">
        <f t="shared" si="3"/>
        <v>14646923461.4764</v>
      </c>
      <c r="Q12" s="10">
        <f t="shared" si="4"/>
        <v>13430973482.989</v>
      </c>
      <c r="R12" s="1">
        <v>3</v>
      </c>
    </row>
    <row r="13" spans="1:18" ht="18" customHeight="1" x14ac:dyDescent="0.2">
      <c r="A13" s="1">
        <v>4</v>
      </c>
      <c r="B13" s="23" t="s">
        <v>47</v>
      </c>
      <c r="C13" s="18">
        <v>21</v>
      </c>
      <c r="D13" s="5">
        <v>3644452084.5117998</v>
      </c>
      <c r="E13" s="5">
        <v>0</v>
      </c>
      <c r="F13" s="6">
        <f t="shared" si="0"/>
        <v>3644452084.5117998</v>
      </c>
      <c r="G13" s="7">
        <v>49206305.829999998</v>
      </c>
      <c r="H13" s="7">
        <v>0</v>
      </c>
      <c r="I13" s="5">
        <v>353363905.56199998</v>
      </c>
      <c r="J13" s="8">
        <f t="shared" si="1"/>
        <v>3241881873.1198001</v>
      </c>
      <c r="K13" s="6">
        <v>23049612.878000002</v>
      </c>
      <c r="L13" s="6">
        <v>101561585.46620001</v>
      </c>
      <c r="M13" s="8">
        <v>1755612603.0479</v>
      </c>
      <c r="N13" s="14">
        <v>0</v>
      </c>
      <c r="O13" s="14">
        <f t="shared" si="2"/>
        <v>1755612603.0479</v>
      </c>
      <c r="P13" s="14">
        <f t="shared" si="3"/>
        <v>5524675885.9038992</v>
      </c>
      <c r="Q13" s="10">
        <f t="shared" si="4"/>
        <v>5122105674.5118999</v>
      </c>
      <c r="R13" s="1">
        <v>4</v>
      </c>
    </row>
    <row r="14" spans="1:18" ht="18" customHeight="1" x14ac:dyDescent="0.2">
      <c r="A14" s="1">
        <v>5</v>
      </c>
      <c r="B14" s="23" t="s">
        <v>48</v>
      </c>
      <c r="C14" s="18">
        <v>20</v>
      </c>
      <c r="D14" s="5">
        <v>4384397961.1358004</v>
      </c>
      <c r="E14" s="5">
        <v>0</v>
      </c>
      <c r="F14" s="6">
        <f t="shared" si="0"/>
        <v>4384397961.1358004</v>
      </c>
      <c r="G14" s="7">
        <v>136554732.87</v>
      </c>
      <c r="H14" s="7">
        <v>201255000</v>
      </c>
      <c r="I14" s="5">
        <v>767868556.33280003</v>
      </c>
      <c r="J14" s="8">
        <f t="shared" si="1"/>
        <v>3278719671.9330006</v>
      </c>
      <c r="K14" s="6">
        <v>27729456.547200002</v>
      </c>
      <c r="L14" s="6">
        <v>122181990.0281</v>
      </c>
      <c r="M14" s="8">
        <v>1833981021.5723</v>
      </c>
      <c r="N14" s="14">
        <v>0</v>
      </c>
      <c r="O14" s="14">
        <f t="shared" si="2"/>
        <v>1833981021.5723</v>
      </c>
      <c r="P14" s="14">
        <f t="shared" si="3"/>
        <v>6368290429.2834005</v>
      </c>
      <c r="Q14" s="10">
        <f t="shared" si="4"/>
        <v>5262612140.0806007</v>
      </c>
      <c r="R14" s="1">
        <v>5</v>
      </c>
    </row>
    <row r="15" spans="1:18" ht="18" customHeight="1" x14ac:dyDescent="0.2">
      <c r="A15" s="1">
        <v>6</v>
      </c>
      <c r="B15" s="23" t="s">
        <v>49</v>
      </c>
      <c r="C15" s="18">
        <v>8</v>
      </c>
      <c r="D15" s="5">
        <v>3243208303.9621</v>
      </c>
      <c r="E15" s="5">
        <v>11582692207.3524</v>
      </c>
      <c r="F15" s="6">
        <f t="shared" si="0"/>
        <v>14825900511.314499</v>
      </c>
      <c r="G15" s="7">
        <v>35910172.130000003</v>
      </c>
      <c r="H15" s="7">
        <v>0</v>
      </c>
      <c r="I15" s="5">
        <v>2203998221.8559999</v>
      </c>
      <c r="J15" s="8">
        <f t="shared" si="1"/>
        <v>12585992117.328499</v>
      </c>
      <c r="K15" s="6">
        <v>74290232.613999993</v>
      </c>
      <c r="L15" s="6">
        <v>90379944.559600011</v>
      </c>
      <c r="M15" s="8">
        <v>1386662496.4000001</v>
      </c>
      <c r="N15" s="14">
        <v>0</v>
      </c>
      <c r="O15" s="14">
        <f t="shared" si="2"/>
        <v>1386662496.4000001</v>
      </c>
      <c r="P15" s="14">
        <f t="shared" si="3"/>
        <v>16377233184.8881</v>
      </c>
      <c r="Q15" s="10">
        <f t="shared" si="4"/>
        <v>14137324790.9021</v>
      </c>
      <c r="R15" s="1">
        <v>6</v>
      </c>
    </row>
    <row r="16" spans="1:18" ht="18" customHeight="1" x14ac:dyDescent="0.2">
      <c r="A16" s="1">
        <v>7</v>
      </c>
      <c r="B16" s="23" t="s">
        <v>50</v>
      </c>
      <c r="C16" s="18">
        <v>23</v>
      </c>
      <c r="D16" s="5">
        <v>4110656513.7292995</v>
      </c>
      <c r="E16" s="5">
        <v>0</v>
      </c>
      <c r="F16" s="6">
        <f t="shared" si="0"/>
        <v>4110656513.7292995</v>
      </c>
      <c r="G16" s="7">
        <v>32909106.25</v>
      </c>
      <c r="H16" s="7">
        <v>103855987.23</v>
      </c>
      <c r="I16" s="5">
        <v>1129342653.0323999</v>
      </c>
      <c r="J16" s="8">
        <f t="shared" si="1"/>
        <v>2844548767.2168999</v>
      </c>
      <c r="K16" s="6">
        <v>25998158.057599999</v>
      </c>
      <c r="L16" s="6">
        <f>114553513.988/2</f>
        <v>57276756.994000003</v>
      </c>
      <c r="M16" s="8">
        <v>1660561749.9953001</v>
      </c>
      <c r="N16" s="14">
        <v>0</v>
      </c>
      <c r="O16" s="14">
        <f t="shared" si="2"/>
        <v>1660561749.9953001</v>
      </c>
      <c r="P16" s="14">
        <f t="shared" si="3"/>
        <v>5854493178.7761993</v>
      </c>
      <c r="Q16" s="10">
        <f t="shared" si="4"/>
        <v>4588385432.2637997</v>
      </c>
      <c r="R16" s="1">
        <v>7</v>
      </c>
    </row>
    <row r="17" spans="1:18" ht="18" customHeight="1" x14ac:dyDescent="0.2">
      <c r="A17" s="1">
        <v>8</v>
      </c>
      <c r="B17" s="23" t="s">
        <v>51</v>
      </c>
      <c r="C17" s="18">
        <v>27</v>
      </c>
      <c r="D17" s="5">
        <v>4554018302.5204992</v>
      </c>
      <c r="E17" s="5">
        <v>0</v>
      </c>
      <c r="F17" s="6">
        <f t="shared" si="0"/>
        <v>4554018302.5204992</v>
      </c>
      <c r="G17" s="7">
        <v>24543400.530000001</v>
      </c>
      <c r="H17" s="7">
        <v>0</v>
      </c>
      <c r="I17" s="5">
        <v>538998928.24469995</v>
      </c>
      <c r="J17" s="8">
        <f t="shared" si="1"/>
        <v>3990475973.7457995</v>
      </c>
      <c r="K17" s="6">
        <v>28802233.225300003</v>
      </c>
      <c r="L17" s="6">
        <v>126908876.37450001</v>
      </c>
      <c r="M17" s="8">
        <v>1737834504.5136001</v>
      </c>
      <c r="N17" s="14">
        <v>0</v>
      </c>
      <c r="O17" s="14">
        <f t="shared" si="2"/>
        <v>1737834504.5136001</v>
      </c>
      <c r="P17" s="14">
        <f t="shared" si="3"/>
        <v>6447563916.6338997</v>
      </c>
      <c r="Q17" s="10">
        <f t="shared" si="4"/>
        <v>5884021587.8591995</v>
      </c>
      <c r="R17" s="1">
        <v>8</v>
      </c>
    </row>
    <row r="18" spans="1:18" ht="18" customHeight="1" x14ac:dyDescent="0.2">
      <c r="A18" s="1">
        <v>9</v>
      </c>
      <c r="B18" s="23" t="s">
        <v>52</v>
      </c>
      <c r="C18" s="18">
        <v>18</v>
      </c>
      <c r="D18" s="5">
        <v>3685852006.7919998</v>
      </c>
      <c r="E18" s="5">
        <v>0</v>
      </c>
      <c r="F18" s="6">
        <f t="shared" si="0"/>
        <v>3685852006.7919998</v>
      </c>
      <c r="G18" s="7">
        <v>221816087.66999999</v>
      </c>
      <c r="H18" s="7">
        <v>633134951.91999996</v>
      </c>
      <c r="I18" s="5">
        <v>808013471.23109996</v>
      </c>
      <c r="J18" s="8">
        <f t="shared" si="1"/>
        <v>2022887495.9708996</v>
      </c>
      <c r="K18" s="6">
        <v>23311449.8189</v>
      </c>
      <c r="L18" s="6">
        <v>102715295.72150001</v>
      </c>
      <c r="M18" s="8">
        <v>1480587628.8485</v>
      </c>
      <c r="N18" s="14">
        <v>0</v>
      </c>
      <c r="O18" s="14">
        <f t="shared" si="2"/>
        <v>1480587628.8485</v>
      </c>
      <c r="P18" s="14">
        <f t="shared" si="3"/>
        <v>5292466381.1808996</v>
      </c>
      <c r="Q18" s="10">
        <f t="shared" si="4"/>
        <v>3629501870.3597994</v>
      </c>
      <c r="R18" s="1">
        <v>9</v>
      </c>
    </row>
    <row r="19" spans="1:18" ht="18" customHeight="1" x14ac:dyDescent="0.2">
      <c r="A19" s="1">
        <v>10</v>
      </c>
      <c r="B19" s="23" t="s">
        <v>53</v>
      </c>
      <c r="C19" s="18">
        <v>25</v>
      </c>
      <c r="D19" s="5">
        <v>3721682061.4590998</v>
      </c>
      <c r="E19" s="5">
        <v>14764730161.504601</v>
      </c>
      <c r="F19" s="6">
        <f t="shared" si="0"/>
        <v>18486412222.963699</v>
      </c>
      <c r="G19" s="7">
        <v>26519863.5</v>
      </c>
      <c r="H19" s="7">
        <v>0</v>
      </c>
      <c r="I19" s="5">
        <v>1566995774.1519001</v>
      </c>
      <c r="J19" s="8">
        <f t="shared" si="1"/>
        <v>16892896585.3118</v>
      </c>
      <c r="K19" s="6">
        <v>127889394.4781</v>
      </c>
      <c r="L19" s="6">
        <v>103713787.9708</v>
      </c>
      <c r="M19" s="8">
        <v>1940757539.7753</v>
      </c>
      <c r="N19" s="14">
        <v>0</v>
      </c>
      <c r="O19" s="14">
        <f t="shared" si="2"/>
        <v>1940757539.7753</v>
      </c>
      <c r="P19" s="14">
        <f t="shared" si="3"/>
        <v>20658772945.187897</v>
      </c>
      <c r="Q19" s="10">
        <f t="shared" si="4"/>
        <v>19065257307.535999</v>
      </c>
      <c r="R19" s="1">
        <v>10</v>
      </c>
    </row>
    <row r="20" spans="1:18" ht="18" customHeight="1" x14ac:dyDescent="0.2">
      <c r="A20" s="1">
        <v>11</v>
      </c>
      <c r="B20" s="23" t="s">
        <v>54</v>
      </c>
      <c r="C20" s="18">
        <v>13</v>
      </c>
      <c r="D20" s="5">
        <v>3279217904.9603</v>
      </c>
      <c r="E20" s="5">
        <v>0</v>
      </c>
      <c r="F20" s="6">
        <f t="shared" si="0"/>
        <v>3279217904.9603</v>
      </c>
      <c r="G20" s="7">
        <v>41682938.469999999</v>
      </c>
      <c r="H20" s="7">
        <v>0</v>
      </c>
      <c r="I20" s="5">
        <v>460738009.57459998</v>
      </c>
      <c r="J20" s="8">
        <f t="shared" si="1"/>
        <v>2776796956.9157</v>
      </c>
      <c r="K20" s="6">
        <v>20739661.687100001</v>
      </c>
      <c r="L20" s="6">
        <v>91383440.3072</v>
      </c>
      <c r="M20" s="8">
        <v>1481904841.8936999</v>
      </c>
      <c r="N20" s="14">
        <v>0</v>
      </c>
      <c r="O20" s="14">
        <f t="shared" si="2"/>
        <v>1481904841.8936999</v>
      </c>
      <c r="P20" s="14">
        <f t="shared" si="3"/>
        <v>4873245848.8483</v>
      </c>
      <c r="Q20" s="10">
        <f t="shared" si="4"/>
        <v>4370824900.8036995</v>
      </c>
      <c r="R20" s="1">
        <v>11</v>
      </c>
    </row>
    <row r="21" spans="1:18" ht="18" customHeight="1" x14ac:dyDescent="0.2">
      <c r="A21" s="1">
        <v>12</v>
      </c>
      <c r="B21" s="23" t="s">
        <v>55</v>
      </c>
      <c r="C21" s="18">
        <v>18</v>
      </c>
      <c r="D21" s="5">
        <v>3427308269.0040002</v>
      </c>
      <c r="E21" s="5">
        <v>2451160980.651</v>
      </c>
      <c r="F21" s="6">
        <f t="shared" si="0"/>
        <v>5878469249.6550007</v>
      </c>
      <c r="G21" s="7">
        <v>91028172.920000002</v>
      </c>
      <c r="H21" s="7">
        <v>0</v>
      </c>
      <c r="I21" s="5">
        <v>782322932.90929997</v>
      </c>
      <c r="J21" s="8">
        <f t="shared" si="1"/>
        <v>5005118143.8257008</v>
      </c>
      <c r="K21" s="6">
        <v>31274274.070700001</v>
      </c>
      <c r="L21" s="6">
        <v>95510341.091000006</v>
      </c>
      <c r="M21" s="8">
        <v>1630465195.0748999</v>
      </c>
      <c r="N21" s="14">
        <v>0</v>
      </c>
      <c r="O21" s="14">
        <f t="shared" si="2"/>
        <v>1630465195.0748999</v>
      </c>
      <c r="P21" s="14">
        <f t="shared" si="3"/>
        <v>7635719059.8915997</v>
      </c>
      <c r="Q21" s="10">
        <f t="shared" si="4"/>
        <v>6762367954.0622997</v>
      </c>
      <c r="R21" s="1">
        <v>12</v>
      </c>
    </row>
    <row r="22" spans="1:18" ht="18" customHeight="1" x14ac:dyDescent="0.2">
      <c r="A22" s="1">
        <v>13</v>
      </c>
      <c r="B22" s="23" t="s">
        <v>56</v>
      </c>
      <c r="C22" s="18">
        <v>16</v>
      </c>
      <c r="D22" s="5">
        <v>3277367461.4068999</v>
      </c>
      <c r="E22" s="5">
        <v>0</v>
      </c>
      <c r="F22" s="6">
        <f t="shared" si="0"/>
        <v>3277367461.4068999</v>
      </c>
      <c r="G22" s="7">
        <v>99000874.819999993</v>
      </c>
      <c r="H22" s="7">
        <v>491490204.30000001</v>
      </c>
      <c r="I22" s="5">
        <v>689662870.68229997</v>
      </c>
      <c r="J22" s="8">
        <f t="shared" si="1"/>
        <v>1997213511.6045995</v>
      </c>
      <c r="K22" s="6">
        <v>20727958.4177</v>
      </c>
      <c r="L22" s="6">
        <v>91331873.164299995</v>
      </c>
      <c r="M22" s="8">
        <v>1558217851.5706999</v>
      </c>
      <c r="N22" s="14">
        <v>0</v>
      </c>
      <c r="O22" s="14">
        <f t="shared" si="2"/>
        <v>1558217851.5706999</v>
      </c>
      <c r="P22" s="14">
        <f t="shared" si="3"/>
        <v>4947645144.5595999</v>
      </c>
      <c r="Q22" s="10">
        <f t="shared" si="4"/>
        <v>3667491194.7572994</v>
      </c>
      <c r="R22" s="1">
        <v>13</v>
      </c>
    </row>
    <row r="23" spans="1:18" ht="18" customHeight="1" x14ac:dyDescent="0.2">
      <c r="A23" s="1">
        <v>14</v>
      </c>
      <c r="B23" s="23" t="s">
        <v>57</v>
      </c>
      <c r="C23" s="18">
        <v>17</v>
      </c>
      <c r="D23" s="5">
        <v>3686170120.7061</v>
      </c>
      <c r="E23" s="5">
        <v>0</v>
      </c>
      <c r="F23" s="6">
        <f t="shared" si="0"/>
        <v>3686170120.7061</v>
      </c>
      <c r="G23" s="7">
        <v>97607572.599999994</v>
      </c>
      <c r="H23" s="7">
        <v>0</v>
      </c>
      <c r="I23" s="5">
        <v>362798899.7863</v>
      </c>
      <c r="J23" s="8">
        <f t="shared" si="1"/>
        <v>3225763648.3197999</v>
      </c>
      <c r="K23" s="6">
        <v>23313461.753699999</v>
      </c>
      <c r="L23" s="6">
        <v>102724160.74510001</v>
      </c>
      <c r="M23" s="8">
        <v>1594076401.2195001</v>
      </c>
      <c r="N23" s="14">
        <v>0</v>
      </c>
      <c r="O23" s="14">
        <f t="shared" si="2"/>
        <v>1594076401.2195001</v>
      </c>
      <c r="P23" s="14">
        <f t="shared" si="3"/>
        <v>5406284144.4244003</v>
      </c>
      <c r="Q23" s="10">
        <f t="shared" si="4"/>
        <v>4945877672.0380993</v>
      </c>
      <c r="R23" s="1">
        <v>14</v>
      </c>
    </row>
    <row r="24" spans="1:18" ht="18" customHeight="1" x14ac:dyDescent="0.2">
      <c r="A24" s="1">
        <v>15</v>
      </c>
      <c r="B24" s="23" t="s">
        <v>58</v>
      </c>
      <c r="C24" s="18">
        <v>11</v>
      </c>
      <c r="D24" s="5">
        <v>3452503154.9120998</v>
      </c>
      <c r="E24" s="5">
        <v>0</v>
      </c>
      <c r="F24" s="6">
        <f t="shared" si="0"/>
        <v>3452503154.9120998</v>
      </c>
      <c r="G24" s="7">
        <v>57175560.829999998</v>
      </c>
      <c r="H24" s="7">
        <v>526362473.37</v>
      </c>
      <c r="I24" s="5">
        <v>318333676.6645</v>
      </c>
      <c r="J24" s="8">
        <f t="shared" si="1"/>
        <v>2550631444.0475998</v>
      </c>
      <c r="K24" s="6">
        <v>21835617.355499998</v>
      </c>
      <c r="L24" s="6">
        <v>96212458.309</v>
      </c>
      <c r="M24" s="8">
        <v>1521913142.0288999</v>
      </c>
      <c r="N24" s="14">
        <v>0</v>
      </c>
      <c r="O24" s="14">
        <f t="shared" si="2"/>
        <v>1521913142.0288999</v>
      </c>
      <c r="P24" s="14">
        <f t="shared" si="3"/>
        <v>5092464372.6055002</v>
      </c>
      <c r="Q24" s="10">
        <f t="shared" si="4"/>
        <v>4190592661.7410002</v>
      </c>
      <c r="R24" s="1">
        <v>15</v>
      </c>
    </row>
    <row r="25" spans="1:18" ht="18" customHeight="1" x14ac:dyDescent="0.2">
      <c r="A25" s="1">
        <v>16</v>
      </c>
      <c r="B25" s="23" t="s">
        <v>59</v>
      </c>
      <c r="C25" s="18">
        <v>27</v>
      </c>
      <c r="D25" s="5">
        <v>3810957193.6140003</v>
      </c>
      <c r="E25" s="5">
        <v>907096341.01699996</v>
      </c>
      <c r="F25" s="6">
        <f t="shared" si="0"/>
        <v>4718053534.6310005</v>
      </c>
      <c r="G25" s="7">
        <v>55600505.689999998</v>
      </c>
      <c r="H25" s="7">
        <v>0</v>
      </c>
      <c r="I25" s="5">
        <v>1012185152.6456</v>
      </c>
      <c r="J25" s="8">
        <f t="shared" si="1"/>
        <v>3650267876.2954011</v>
      </c>
      <c r="K25" s="6">
        <v>32066304.514399998</v>
      </c>
      <c r="L25" s="6">
        <v>106201658.2334</v>
      </c>
      <c r="M25" s="8">
        <v>1643627384.5748999</v>
      </c>
      <c r="N25" s="14">
        <v>0</v>
      </c>
      <c r="O25" s="14">
        <f t="shared" si="2"/>
        <v>1643627384.5748999</v>
      </c>
      <c r="P25" s="14">
        <f t="shared" si="3"/>
        <v>6499948881.9537001</v>
      </c>
      <c r="Q25" s="10">
        <f t="shared" si="4"/>
        <v>5432163223.6181011</v>
      </c>
      <c r="R25" s="1">
        <v>16</v>
      </c>
    </row>
    <row r="26" spans="1:18" ht="18" customHeight="1" x14ac:dyDescent="0.2">
      <c r="A26" s="1">
        <v>17</v>
      </c>
      <c r="B26" s="23" t="s">
        <v>60</v>
      </c>
      <c r="C26" s="18">
        <v>27</v>
      </c>
      <c r="D26" s="5">
        <v>4099037982.1628003</v>
      </c>
      <c r="E26" s="5">
        <v>0</v>
      </c>
      <c r="F26" s="6">
        <f t="shared" si="0"/>
        <v>4099037982.1628003</v>
      </c>
      <c r="G26" s="7">
        <v>35446402.5</v>
      </c>
      <c r="H26" s="7">
        <v>0</v>
      </c>
      <c r="I26" s="5">
        <v>319626443.39859998</v>
      </c>
      <c r="J26" s="8">
        <f t="shared" si="1"/>
        <v>3743965136.2642002</v>
      </c>
      <c r="K26" s="6">
        <v>25924675.781399999</v>
      </c>
      <c r="L26" s="6">
        <v>114229735.14309999</v>
      </c>
      <c r="M26" s="8">
        <v>1734163189.4542</v>
      </c>
      <c r="N26" s="14">
        <v>0</v>
      </c>
      <c r="O26" s="14">
        <f t="shared" si="2"/>
        <v>1734163189.4542</v>
      </c>
      <c r="P26" s="14">
        <f t="shared" si="3"/>
        <v>5973355582.5415001</v>
      </c>
      <c r="Q26" s="10">
        <f t="shared" si="4"/>
        <v>5618282736.6429005</v>
      </c>
      <c r="R26" s="1">
        <v>17</v>
      </c>
    </row>
    <row r="27" spans="1:18" ht="18" customHeight="1" x14ac:dyDescent="0.2">
      <c r="A27" s="1">
        <v>18</v>
      </c>
      <c r="B27" s="23" t="s">
        <v>61</v>
      </c>
      <c r="C27" s="18">
        <v>23</v>
      </c>
      <c r="D27" s="5">
        <v>4802499757.0208998</v>
      </c>
      <c r="E27" s="5">
        <v>0</v>
      </c>
      <c r="F27" s="6">
        <f t="shared" si="0"/>
        <v>4802499757.0208998</v>
      </c>
      <c r="G27" s="7">
        <v>499421870.93000001</v>
      </c>
      <c r="H27" s="7">
        <v>0</v>
      </c>
      <c r="I27" s="5">
        <v>359780973.97719997</v>
      </c>
      <c r="J27" s="8">
        <f t="shared" si="1"/>
        <v>3943296912.1136994</v>
      </c>
      <c r="K27" s="6">
        <v>30373772.982800003</v>
      </c>
      <c r="L27" s="6">
        <v>133833420.8309</v>
      </c>
      <c r="M27" s="8">
        <v>2351820444.0686002</v>
      </c>
      <c r="N27" s="14">
        <v>0</v>
      </c>
      <c r="O27" s="14">
        <f t="shared" si="2"/>
        <v>2351820444.0686002</v>
      </c>
      <c r="P27" s="14">
        <f t="shared" si="3"/>
        <v>7318527394.9032001</v>
      </c>
      <c r="Q27" s="10">
        <f t="shared" si="4"/>
        <v>6459324549.9960003</v>
      </c>
      <c r="R27" s="1">
        <v>18</v>
      </c>
    </row>
    <row r="28" spans="1:18" ht="18" customHeight="1" x14ac:dyDescent="0.2">
      <c r="A28" s="1">
        <v>19</v>
      </c>
      <c r="B28" s="23" t="s">
        <v>62</v>
      </c>
      <c r="C28" s="18">
        <v>44</v>
      </c>
      <c r="D28" s="5">
        <v>5813960617.5857992</v>
      </c>
      <c r="E28" s="5">
        <v>0</v>
      </c>
      <c r="F28" s="6">
        <f t="shared" si="0"/>
        <v>5813960617.5857992</v>
      </c>
      <c r="G28" s="7">
        <v>88827869.689999998</v>
      </c>
      <c r="H28" s="7">
        <v>585230380</v>
      </c>
      <c r="I28" s="5">
        <v>709955202.59119999</v>
      </c>
      <c r="J28" s="8">
        <f t="shared" si="1"/>
        <v>4429947165.3045998</v>
      </c>
      <c r="K28" s="6">
        <v>36770833.708800003</v>
      </c>
      <c r="L28" s="6">
        <v>162020255.57429999</v>
      </c>
      <c r="M28" s="8">
        <v>2877407791.2818999</v>
      </c>
      <c r="N28" s="14">
        <v>0</v>
      </c>
      <c r="O28" s="14">
        <f t="shared" si="2"/>
        <v>2877407791.2818999</v>
      </c>
      <c r="P28" s="14">
        <f t="shared" si="3"/>
        <v>8890159498.1507988</v>
      </c>
      <c r="Q28" s="10">
        <f t="shared" si="4"/>
        <v>7506146045.8696003</v>
      </c>
      <c r="R28" s="1">
        <v>19</v>
      </c>
    </row>
    <row r="29" spans="1:18" ht="18" customHeight="1" x14ac:dyDescent="0.2">
      <c r="A29" s="1">
        <v>20</v>
      </c>
      <c r="B29" s="23" t="s">
        <v>63</v>
      </c>
      <c r="C29" s="18">
        <v>34</v>
      </c>
      <c r="D29" s="5">
        <v>4505654013.5826998</v>
      </c>
      <c r="E29" s="5">
        <v>0</v>
      </c>
      <c r="F29" s="6">
        <f t="shared" si="0"/>
        <v>4505654013.5826998</v>
      </c>
      <c r="G29" s="7">
        <v>131780920.95999999</v>
      </c>
      <c r="H29" s="7">
        <v>0</v>
      </c>
      <c r="I29" s="5">
        <v>404359213.98199999</v>
      </c>
      <c r="J29" s="8">
        <f t="shared" si="1"/>
        <v>3969513878.6406999</v>
      </c>
      <c r="K29" s="6">
        <v>28496349.627999999</v>
      </c>
      <c r="L29" s="6">
        <v>125561086.98119999</v>
      </c>
      <c r="M29" s="8">
        <v>1972658785.4452</v>
      </c>
      <c r="N29" s="14">
        <v>0</v>
      </c>
      <c r="O29" s="14">
        <f t="shared" si="2"/>
        <v>1972658785.4452</v>
      </c>
      <c r="P29" s="14">
        <f t="shared" si="3"/>
        <v>6632370235.6371002</v>
      </c>
      <c r="Q29" s="10">
        <f t="shared" si="4"/>
        <v>6096230100.6950998</v>
      </c>
      <c r="R29" s="1">
        <v>20</v>
      </c>
    </row>
    <row r="30" spans="1:18" ht="18" customHeight="1" x14ac:dyDescent="0.2">
      <c r="A30" s="1">
        <v>21</v>
      </c>
      <c r="B30" s="23" t="s">
        <v>64</v>
      </c>
      <c r="C30" s="18">
        <v>21</v>
      </c>
      <c r="D30" s="5">
        <v>3870379276.6022</v>
      </c>
      <c r="E30" s="5">
        <v>0</v>
      </c>
      <c r="F30" s="6">
        <f t="shared" si="0"/>
        <v>3870379276.6022</v>
      </c>
      <c r="G30" s="7">
        <v>60837586.390000001</v>
      </c>
      <c r="H30" s="7">
        <v>0</v>
      </c>
      <c r="I30" s="5">
        <v>347367679.23369998</v>
      </c>
      <c r="J30" s="8">
        <f t="shared" si="1"/>
        <v>3462174010.9785004</v>
      </c>
      <c r="K30" s="6">
        <v>24478506.496299997</v>
      </c>
      <c r="L30" s="6">
        <f>107857600.1473/2</f>
        <v>53928800.073650002</v>
      </c>
      <c r="M30" s="8">
        <v>1523331825.2488999</v>
      </c>
      <c r="N30" s="14">
        <v>0</v>
      </c>
      <c r="O30" s="14">
        <f t="shared" si="2"/>
        <v>1523331825.2488999</v>
      </c>
      <c r="P30" s="14">
        <f t="shared" si="3"/>
        <v>5472118408.4210501</v>
      </c>
      <c r="Q30" s="10">
        <f t="shared" si="4"/>
        <v>5063913142.7973499</v>
      </c>
      <c r="R30" s="1">
        <v>21</v>
      </c>
    </row>
    <row r="31" spans="1:18" ht="18" customHeight="1" x14ac:dyDescent="0.2">
      <c r="A31" s="1">
        <v>22</v>
      </c>
      <c r="B31" s="23" t="s">
        <v>65</v>
      </c>
      <c r="C31" s="18">
        <v>21</v>
      </c>
      <c r="D31" s="5">
        <v>4051118672.2333002</v>
      </c>
      <c r="E31" s="5">
        <v>0</v>
      </c>
      <c r="F31" s="6">
        <f t="shared" si="0"/>
        <v>4051118672.2333002</v>
      </c>
      <c r="G31" s="7">
        <v>46707847.82</v>
      </c>
      <c r="H31" s="7">
        <v>117593824.09999999</v>
      </c>
      <c r="I31" s="5">
        <v>492176205.80019999</v>
      </c>
      <c r="J31" s="8">
        <f t="shared" si="1"/>
        <v>3394640794.5131001</v>
      </c>
      <c r="K31" s="6">
        <v>25621606.479800001</v>
      </c>
      <c r="L31" s="6">
        <f>112894346.1797/2</f>
        <v>56447173.089850001</v>
      </c>
      <c r="M31" s="8">
        <v>1548407448.0927</v>
      </c>
      <c r="N31" s="14">
        <v>0</v>
      </c>
      <c r="O31" s="14">
        <f t="shared" si="2"/>
        <v>1548407448.0927</v>
      </c>
      <c r="P31" s="14">
        <f t="shared" si="3"/>
        <v>5681594899.8956509</v>
      </c>
      <c r="Q31" s="10">
        <f t="shared" si="4"/>
        <v>5025117022.1754503</v>
      </c>
      <c r="R31" s="1">
        <v>22</v>
      </c>
    </row>
    <row r="32" spans="1:18" ht="18" customHeight="1" x14ac:dyDescent="0.2">
      <c r="A32" s="1">
        <v>23</v>
      </c>
      <c r="B32" s="23" t="s">
        <v>66</v>
      </c>
      <c r="C32" s="18">
        <v>16</v>
      </c>
      <c r="D32" s="5">
        <v>3262755690.6602001</v>
      </c>
      <c r="E32" s="5">
        <v>0</v>
      </c>
      <c r="F32" s="6">
        <f t="shared" si="0"/>
        <v>3262755690.6602001</v>
      </c>
      <c r="G32" s="7">
        <v>45348106.890000001</v>
      </c>
      <c r="H32" s="7">
        <v>0</v>
      </c>
      <c r="I32" s="5">
        <v>531626278.22610003</v>
      </c>
      <c r="J32" s="8">
        <f t="shared" si="1"/>
        <v>2685781305.5441003</v>
      </c>
      <c r="K32" s="6">
        <v>20635545.163900003</v>
      </c>
      <c r="L32" s="6">
        <f>90924680.3767/2</f>
        <v>45462340.188349999</v>
      </c>
      <c r="M32" s="8">
        <v>1450287476.2679</v>
      </c>
      <c r="N32" s="14">
        <v>0</v>
      </c>
      <c r="O32" s="14">
        <f t="shared" si="2"/>
        <v>1450287476.2679</v>
      </c>
      <c r="P32" s="14">
        <f t="shared" si="3"/>
        <v>4779141052.2803497</v>
      </c>
      <c r="Q32" s="10">
        <f t="shared" si="4"/>
        <v>4202166667.1642504</v>
      </c>
      <c r="R32" s="1">
        <v>23</v>
      </c>
    </row>
    <row r="33" spans="1:18" ht="18" customHeight="1" x14ac:dyDescent="0.2">
      <c r="A33" s="1">
        <v>24</v>
      </c>
      <c r="B33" s="23" t="s">
        <v>67</v>
      </c>
      <c r="C33" s="18">
        <v>20</v>
      </c>
      <c r="D33" s="5">
        <v>4910266910.1519995</v>
      </c>
      <c r="E33" s="5">
        <v>0</v>
      </c>
      <c r="F33" s="6">
        <f t="shared" si="0"/>
        <v>4910266910.1519995</v>
      </c>
      <c r="G33" s="7">
        <v>1624033480.1500001</v>
      </c>
      <c r="H33" s="7">
        <v>1000000000</v>
      </c>
      <c r="I33" s="5">
        <v>1001636794.0222</v>
      </c>
      <c r="J33" s="8">
        <f t="shared" si="1"/>
        <v>1284596635.9797993</v>
      </c>
      <c r="K33" s="6">
        <v>31055354.4978</v>
      </c>
      <c r="L33" s="6">
        <v>136836616.55950001</v>
      </c>
      <c r="M33" s="8">
        <v>9327421577.9759007</v>
      </c>
      <c r="N33" s="14">
        <v>1000000000</v>
      </c>
      <c r="O33" s="14">
        <f t="shared" si="2"/>
        <v>8327421577.9759007</v>
      </c>
      <c r="P33" s="14">
        <f t="shared" si="3"/>
        <v>14405580459.1852</v>
      </c>
      <c r="Q33" s="10">
        <f t="shared" si="4"/>
        <v>9779910185.0130005</v>
      </c>
      <c r="R33" s="1">
        <v>24</v>
      </c>
    </row>
    <row r="34" spans="1:18" ht="18" customHeight="1" x14ac:dyDescent="0.2">
      <c r="A34" s="1">
        <v>25</v>
      </c>
      <c r="B34" s="23" t="s">
        <v>68</v>
      </c>
      <c r="C34" s="18">
        <v>13</v>
      </c>
      <c r="D34" s="5">
        <v>3380221906.3858004</v>
      </c>
      <c r="E34" s="5">
        <v>0</v>
      </c>
      <c r="F34" s="6">
        <f t="shared" si="0"/>
        <v>3380221906.3858004</v>
      </c>
      <c r="G34" s="7">
        <v>34204952.520000003</v>
      </c>
      <c r="H34" s="7">
        <v>124722672.83</v>
      </c>
      <c r="I34" s="5">
        <v>280581053.09530002</v>
      </c>
      <c r="J34" s="8">
        <f t="shared" si="1"/>
        <v>2940713227.9405003</v>
      </c>
      <c r="K34" s="6">
        <v>21378469.1347</v>
      </c>
      <c r="L34" s="6">
        <v>94198164.245200008</v>
      </c>
      <c r="M34" s="8">
        <v>1338166779.8118</v>
      </c>
      <c r="N34" s="14">
        <v>0</v>
      </c>
      <c r="O34" s="14">
        <f t="shared" si="2"/>
        <v>1338166779.8118</v>
      </c>
      <c r="P34" s="14">
        <f t="shared" si="3"/>
        <v>4833965319.5775003</v>
      </c>
      <c r="Q34" s="10">
        <f t="shared" si="4"/>
        <v>4394456641.1322002</v>
      </c>
      <c r="R34" s="1">
        <v>25</v>
      </c>
    </row>
    <row r="35" spans="1:18" ht="18" customHeight="1" x14ac:dyDescent="0.2">
      <c r="A35" s="1">
        <v>26</v>
      </c>
      <c r="B35" s="23" t="s">
        <v>69</v>
      </c>
      <c r="C35" s="18">
        <v>25</v>
      </c>
      <c r="D35" s="5">
        <v>4341744537.6953001</v>
      </c>
      <c r="E35" s="5">
        <v>0</v>
      </c>
      <c r="F35" s="6">
        <f t="shared" si="0"/>
        <v>4341744537.6953001</v>
      </c>
      <c r="G35" s="7">
        <v>71360609.75</v>
      </c>
      <c r="H35" s="7">
        <v>275631992.38</v>
      </c>
      <c r="I35" s="5">
        <v>616135170.78299999</v>
      </c>
      <c r="J35" s="8">
        <f t="shared" si="1"/>
        <v>3378616764.7823</v>
      </c>
      <c r="K35" s="6">
        <v>27459691.747000001</v>
      </c>
      <c r="L35" s="6">
        <f>120993347.8923/2</f>
        <v>60496673.946149997</v>
      </c>
      <c r="M35" s="8">
        <v>1688685470.5451</v>
      </c>
      <c r="N35" s="14">
        <v>0</v>
      </c>
      <c r="O35" s="14">
        <f t="shared" si="2"/>
        <v>1688685470.5451</v>
      </c>
      <c r="P35" s="14">
        <f t="shared" si="3"/>
        <v>6118386373.9335499</v>
      </c>
      <c r="Q35" s="10">
        <f t="shared" si="4"/>
        <v>5155258601.0205498</v>
      </c>
      <c r="R35" s="1">
        <v>26</v>
      </c>
    </row>
    <row r="36" spans="1:18" ht="18" customHeight="1" x14ac:dyDescent="0.2">
      <c r="A36" s="1">
        <v>27</v>
      </c>
      <c r="B36" s="23" t="s">
        <v>70</v>
      </c>
      <c r="C36" s="18">
        <v>20</v>
      </c>
      <c r="D36" s="5">
        <v>3405326820.4488001</v>
      </c>
      <c r="E36" s="5">
        <v>0</v>
      </c>
      <c r="F36" s="6">
        <f t="shared" si="0"/>
        <v>3405326820.4488001</v>
      </c>
      <c r="G36" s="7">
        <v>115070808.52</v>
      </c>
      <c r="H36" s="7">
        <v>0</v>
      </c>
      <c r="I36" s="5">
        <v>1289612453.3824</v>
      </c>
      <c r="J36" s="8">
        <f t="shared" si="1"/>
        <v>2000643558.5464001</v>
      </c>
      <c r="K36" s="6">
        <v>21537247.057599999</v>
      </c>
      <c r="L36" s="6">
        <v>94897774.177100003</v>
      </c>
      <c r="M36" s="8">
        <v>1863188285.0771</v>
      </c>
      <c r="N36" s="14">
        <v>0</v>
      </c>
      <c r="O36" s="14">
        <f t="shared" si="2"/>
        <v>1863188285.0771</v>
      </c>
      <c r="P36" s="14">
        <f t="shared" si="3"/>
        <v>5384950126.7606001</v>
      </c>
      <c r="Q36" s="10">
        <f t="shared" si="4"/>
        <v>3980266864.8582001</v>
      </c>
      <c r="R36" s="1">
        <v>27</v>
      </c>
    </row>
    <row r="37" spans="1:18" ht="18" customHeight="1" x14ac:dyDescent="0.2">
      <c r="A37" s="1">
        <v>28</v>
      </c>
      <c r="B37" s="23" t="s">
        <v>71</v>
      </c>
      <c r="C37" s="18">
        <v>18</v>
      </c>
      <c r="D37" s="5">
        <v>3412073154.2540998</v>
      </c>
      <c r="E37" s="5">
        <v>1190839254.9570999</v>
      </c>
      <c r="F37" s="6">
        <f t="shared" si="0"/>
        <v>4602912409.2111998</v>
      </c>
      <c r="G37" s="7">
        <v>84587125.640000001</v>
      </c>
      <c r="H37" s="7">
        <v>951959613.62</v>
      </c>
      <c r="I37" s="5">
        <v>484474031.71950001</v>
      </c>
      <c r="J37" s="8">
        <f t="shared" si="1"/>
        <v>3081891638.2316995</v>
      </c>
      <c r="K37" s="6">
        <v>30131537.260499999</v>
      </c>
      <c r="L37" s="6">
        <v>95085777.2958</v>
      </c>
      <c r="M37" s="8">
        <v>1656393094.2730999</v>
      </c>
      <c r="N37" s="14">
        <v>0</v>
      </c>
      <c r="O37" s="14">
        <f t="shared" si="2"/>
        <v>1656393094.2730999</v>
      </c>
      <c r="P37" s="14">
        <f t="shared" si="3"/>
        <v>6384522818.0405998</v>
      </c>
      <c r="Q37" s="10">
        <f t="shared" si="4"/>
        <v>4863502047.0611</v>
      </c>
      <c r="R37" s="1">
        <v>28</v>
      </c>
    </row>
    <row r="38" spans="1:18" ht="18" customHeight="1" x14ac:dyDescent="0.2">
      <c r="A38" s="1">
        <v>29</v>
      </c>
      <c r="B38" s="23" t="s">
        <v>72</v>
      </c>
      <c r="C38" s="18">
        <v>30</v>
      </c>
      <c r="D38" s="5">
        <v>3342900411.1238003</v>
      </c>
      <c r="E38" s="5">
        <v>0</v>
      </c>
      <c r="F38" s="6">
        <f t="shared" si="0"/>
        <v>3342900411.1238003</v>
      </c>
      <c r="G38" s="7">
        <v>161618795.03999999</v>
      </c>
      <c r="H38" s="7">
        <v>0</v>
      </c>
      <c r="I38" s="5">
        <v>1631317723.4503</v>
      </c>
      <c r="J38" s="8">
        <f t="shared" si="1"/>
        <v>1549963892.6335003</v>
      </c>
      <c r="K38" s="6">
        <v>21142426.5097</v>
      </c>
      <c r="L38" s="6">
        <v>93158109.349900007</v>
      </c>
      <c r="M38" s="8">
        <v>1580801904.7632</v>
      </c>
      <c r="N38" s="14">
        <v>0</v>
      </c>
      <c r="O38" s="14">
        <f t="shared" si="2"/>
        <v>1580801904.7632</v>
      </c>
      <c r="P38" s="14">
        <f t="shared" si="3"/>
        <v>5038002851.7466002</v>
      </c>
      <c r="Q38" s="10">
        <f t="shared" si="4"/>
        <v>3245066333.2563004</v>
      </c>
      <c r="R38" s="1">
        <v>29</v>
      </c>
    </row>
    <row r="39" spans="1:18" ht="18" customHeight="1" x14ac:dyDescent="0.2">
      <c r="A39" s="1">
        <v>30</v>
      </c>
      <c r="B39" s="23" t="s">
        <v>73</v>
      </c>
      <c r="C39" s="18">
        <v>33</v>
      </c>
      <c r="D39" s="5">
        <v>4111110692.3218002</v>
      </c>
      <c r="E39" s="5">
        <v>0</v>
      </c>
      <c r="F39" s="6">
        <f t="shared" si="0"/>
        <v>4111110692.3218002</v>
      </c>
      <c r="G39" s="7">
        <v>359936332.60000002</v>
      </c>
      <c r="H39" s="7">
        <v>0</v>
      </c>
      <c r="I39" s="5">
        <v>867638582.24810004</v>
      </c>
      <c r="J39" s="8">
        <f t="shared" si="1"/>
        <v>2883535777.4737005</v>
      </c>
      <c r="K39" s="6">
        <v>26001030.541899998</v>
      </c>
      <c r="L39" s="6">
        <v>114566170.787</v>
      </c>
      <c r="M39" s="8">
        <v>3090710770.9794002</v>
      </c>
      <c r="N39" s="14">
        <v>0</v>
      </c>
      <c r="O39" s="14">
        <f t="shared" si="2"/>
        <v>3090710770.9794002</v>
      </c>
      <c r="P39" s="14">
        <f t="shared" si="3"/>
        <v>7342388664.6301003</v>
      </c>
      <c r="Q39" s="10">
        <f t="shared" si="4"/>
        <v>6114813749.7820015</v>
      </c>
      <c r="R39" s="1">
        <v>30</v>
      </c>
    </row>
    <row r="40" spans="1:18" ht="18" customHeight="1" x14ac:dyDescent="0.2">
      <c r="A40" s="1">
        <v>31</v>
      </c>
      <c r="B40" s="23" t="s">
        <v>74</v>
      </c>
      <c r="C40" s="18">
        <v>17</v>
      </c>
      <c r="D40" s="5">
        <v>3827579531.6308002</v>
      </c>
      <c r="E40" s="5">
        <v>0</v>
      </c>
      <c r="F40" s="6">
        <f t="shared" si="0"/>
        <v>3827579531.6308002</v>
      </c>
      <c r="G40" s="7">
        <v>30016657.489999998</v>
      </c>
      <c r="H40" s="7">
        <v>400864283.55500001</v>
      </c>
      <c r="I40" s="5">
        <v>1330784663.8168001</v>
      </c>
      <c r="J40" s="8">
        <f t="shared" si="1"/>
        <v>2065913926.7690005</v>
      </c>
      <c r="K40" s="6">
        <v>24207816.273200002</v>
      </c>
      <c r="L40" s="6">
        <f>106664880.4035/2</f>
        <v>53332440.201750003</v>
      </c>
      <c r="M40" s="8">
        <v>1642279173.0383999</v>
      </c>
      <c r="N40" s="14">
        <v>0</v>
      </c>
      <c r="O40" s="14">
        <f t="shared" si="2"/>
        <v>1642279173.0383999</v>
      </c>
      <c r="P40" s="14">
        <f t="shared" si="3"/>
        <v>5547398961.1441498</v>
      </c>
      <c r="Q40" s="10">
        <f t="shared" si="4"/>
        <v>3785733356.2823505</v>
      </c>
      <c r="R40" s="1">
        <v>31</v>
      </c>
    </row>
    <row r="41" spans="1:18" ht="18" customHeight="1" x14ac:dyDescent="0.2">
      <c r="A41" s="1">
        <v>32</v>
      </c>
      <c r="B41" s="23" t="s">
        <v>75</v>
      </c>
      <c r="C41" s="18">
        <v>23</v>
      </c>
      <c r="D41" s="5">
        <v>3952983961.3938003</v>
      </c>
      <c r="E41" s="5">
        <v>10923594871.6376</v>
      </c>
      <c r="F41" s="6">
        <f t="shared" si="0"/>
        <v>14876578833.031401</v>
      </c>
      <c r="G41" s="7">
        <v>235396084.11000001</v>
      </c>
      <c r="H41" s="7">
        <v>0</v>
      </c>
      <c r="I41" s="5">
        <v>679660189.11140001</v>
      </c>
      <c r="J41" s="8">
        <f t="shared" si="1"/>
        <v>13961522559.809999</v>
      </c>
      <c r="K41" s="6">
        <v>75670896.538600013</v>
      </c>
      <c r="L41" s="6">
        <v>110159582.05309999</v>
      </c>
      <c r="M41" s="8">
        <v>4063645021.8270998</v>
      </c>
      <c r="N41" s="14">
        <v>0</v>
      </c>
      <c r="O41" s="14">
        <f t="shared" si="2"/>
        <v>4063645021.8270998</v>
      </c>
      <c r="P41" s="14">
        <f t="shared" si="3"/>
        <v>19126054333.450203</v>
      </c>
      <c r="Q41" s="10">
        <f t="shared" si="4"/>
        <v>18210998060.228802</v>
      </c>
      <c r="R41" s="1">
        <v>32</v>
      </c>
    </row>
    <row r="42" spans="1:18" ht="18" customHeight="1" x14ac:dyDescent="0.2">
      <c r="A42" s="1">
        <v>33</v>
      </c>
      <c r="B42" s="23" t="s">
        <v>76</v>
      </c>
      <c r="C42" s="18">
        <v>23</v>
      </c>
      <c r="D42" s="5">
        <v>4039590745.9145999</v>
      </c>
      <c r="E42" s="5">
        <v>0</v>
      </c>
      <c r="F42" s="6">
        <f t="shared" si="0"/>
        <v>4039590745.9145999</v>
      </c>
      <c r="G42" s="7">
        <v>49319478.219999999</v>
      </c>
      <c r="H42" s="7">
        <v>0</v>
      </c>
      <c r="I42" s="5">
        <v>688965869.85500002</v>
      </c>
      <c r="J42" s="8">
        <f t="shared" si="1"/>
        <v>3301305397.8396001</v>
      </c>
      <c r="K42" s="6">
        <v>25548697.234999999</v>
      </c>
      <c r="L42" s="6">
        <v>112573092.2719</v>
      </c>
      <c r="M42" s="8">
        <v>1637922725.1249001</v>
      </c>
      <c r="N42" s="14">
        <v>0</v>
      </c>
      <c r="O42" s="14">
        <f t="shared" si="2"/>
        <v>1637922725.1249001</v>
      </c>
      <c r="P42" s="14">
        <f t="shared" si="3"/>
        <v>5815635260.5464001</v>
      </c>
      <c r="Q42" s="10">
        <f t="shared" si="4"/>
        <v>5077349912.4714003</v>
      </c>
      <c r="R42" s="1">
        <v>33</v>
      </c>
    </row>
    <row r="43" spans="1:18" ht="18" customHeight="1" x14ac:dyDescent="0.2">
      <c r="A43" s="1">
        <v>34</v>
      </c>
      <c r="B43" s="23" t="s">
        <v>77</v>
      </c>
      <c r="C43" s="18">
        <v>16</v>
      </c>
      <c r="D43" s="5">
        <v>3530771089.7282</v>
      </c>
      <c r="E43" s="5">
        <v>0</v>
      </c>
      <c r="F43" s="6">
        <f t="shared" si="0"/>
        <v>3530771089.7282</v>
      </c>
      <c r="G43" s="7">
        <v>76381878.329999998</v>
      </c>
      <c r="H43" s="7">
        <v>0</v>
      </c>
      <c r="I43" s="5">
        <v>1043278807.5447</v>
      </c>
      <c r="J43" s="8">
        <f t="shared" si="1"/>
        <v>2411110403.8534999</v>
      </c>
      <c r="K43" s="6">
        <v>22330628.835300002</v>
      </c>
      <c r="L43" s="6">
        <v>98393586.052600011</v>
      </c>
      <c r="M43" s="8">
        <v>1380773801.5058</v>
      </c>
      <c r="N43" s="14">
        <v>0</v>
      </c>
      <c r="O43" s="14">
        <f t="shared" si="2"/>
        <v>1380773801.5058</v>
      </c>
      <c r="P43" s="14">
        <f t="shared" si="3"/>
        <v>5032269106.1218996</v>
      </c>
      <c r="Q43" s="10">
        <f t="shared" si="4"/>
        <v>3912608420.2472</v>
      </c>
      <c r="R43" s="1">
        <v>34</v>
      </c>
    </row>
    <row r="44" spans="1:18" ht="18" customHeight="1" x14ac:dyDescent="0.2">
      <c r="A44" s="1">
        <v>35</v>
      </c>
      <c r="B44" s="23" t="s">
        <v>78</v>
      </c>
      <c r="C44" s="18">
        <v>17</v>
      </c>
      <c r="D44" s="5">
        <v>3639771750.2286997</v>
      </c>
      <c r="E44" s="5">
        <v>0</v>
      </c>
      <c r="F44" s="6">
        <f t="shared" si="0"/>
        <v>3639771750.2286997</v>
      </c>
      <c r="G44" s="7">
        <v>44955919.229999997</v>
      </c>
      <c r="H44" s="7">
        <v>0</v>
      </c>
      <c r="I44" s="5">
        <v>483321817.4885</v>
      </c>
      <c r="J44" s="8">
        <f t="shared" si="1"/>
        <v>3111494013.5101995</v>
      </c>
      <c r="K44" s="6">
        <v>23020011.751499999</v>
      </c>
      <c r="L44" s="6">
        <v>101431156.48560001</v>
      </c>
      <c r="M44" s="8">
        <v>1563950575.5325</v>
      </c>
      <c r="N44" s="14">
        <v>0</v>
      </c>
      <c r="O44" s="14">
        <f t="shared" si="2"/>
        <v>1563950575.5325</v>
      </c>
      <c r="P44" s="14">
        <f t="shared" si="3"/>
        <v>5328173493.9982996</v>
      </c>
      <c r="Q44" s="10">
        <f t="shared" si="4"/>
        <v>4799895757.2797995</v>
      </c>
      <c r="R44" s="1">
        <v>35</v>
      </c>
    </row>
    <row r="45" spans="1:18" ht="18" customHeight="1" x14ac:dyDescent="0.2">
      <c r="A45" s="1">
        <v>36</v>
      </c>
      <c r="B45" s="23" t="s">
        <v>79</v>
      </c>
      <c r="C45" s="18">
        <v>14</v>
      </c>
      <c r="D45" s="5">
        <v>3647523401.2628002</v>
      </c>
      <c r="E45" s="5">
        <v>0</v>
      </c>
      <c r="F45" s="6">
        <f t="shared" si="0"/>
        <v>3647523401.2628002</v>
      </c>
      <c r="G45" s="7">
        <v>37332162.299999997</v>
      </c>
      <c r="H45" s="7">
        <v>488822936.86000001</v>
      </c>
      <c r="I45" s="5">
        <v>579412470.19910002</v>
      </c>
      <c r="J45" s="8">
        <f t="shared" si="1"/>
        <v>2541955831.9036999</v>
      </c>
      <c r="K45" s="6">
        <v>23069037.6609</v>
      </c>
      <c r="L45" s="6">
        <v>101647175.2318</v>
      </c>
      <c r="M45" s="8">
        <v>1506356353.997</v>
      </c>
      <c r="N45" s="14">
        <v>0</v>
      </c>
      <c r="O45" s="14">
        <f t="shared" si="2"/>
        <v>1506356353.997</v>
      </c>
      <c r="P45" s="14">
        <f t="shared" si="3"/>
        <v>5278595968.1525002</v>
      </c>
      <c r="Q45" s="10">
        <f t="shared" si="4"/>
        <v>4173028398.7933998</v>
      </c>
      <c r="R45" s="1">
        <v>36</v>
      </c>
    </row>
    <row r="46" spans="1:18" ht="18" customHeight="1" thickBot="1" x14ac:dyDescent="0.35">
      <c r="A46" s="1">
        <v>37</v>
      </c>
      <c r="B46" s="87" t="s">
        <v>134</v>
      </c>
      <c r="C46" s="99"/>
      <c r="D46" s="100">
        <v>0</v>
      </c>
      <c r="E46" s="100">
        <v>0</v>
      </c>
      <c r="F46" s="101">
        <v>0</v>
      </c>
      <c r="G46" s="102">
        <v>0</v>
      </c>
      <c r="H46" s="102">
        <v>0</v>
      </c>
      <c r="I46" s="100">
        <v>0</v>
      </c>
      <c r="J46" s="103">
        <v>0</v>
      </c>
      <c r="K46" s="101">
        <v>0</v>
      </c>
      <c r="L46" s="101">
        <f>L16+L30+L31+L32+L35+L40</f>
        <v>326944184.49374998</v>
      </c>
      <c r="M46" s="103">
        <v>0</v>
      </c>
      <c r="N46" s="104">
        <v>0</v>
      </c>
      <c r="O46" s="14">
        <f t="shared" si="2"/>
        <v>0</v>
      </c>
      <c r="P46" s="14">
        <f t="shared" ref="P46" si="5">F46+K46+L46+M46</f>
        <v>326944184.49374998</v>
      </c>
      <c r="Q46" s="10">
        <f t="shared" ref="Q46" si="6">J46+K46+L46+O46</f>
        <v>326944184.49374998</v>
      </c>
      <c r="R46" s="16"/>
    </row>
    <row r="47" spans="1:18" ht="18" customHeight="1" thickTop="1" thickBot="1" x14ac:dyDescent="0.3">
      <c r="A47" s="1"/>
      <c r="B47" s="113" t="s">
        <v>16</v>
      </c>
      <c r="C47" s="114"/>
      <c r="D47" s="11">
        <f>SUM(D10:D46)</f>
        <v>138993798603.19608</v>
      </c>
      <c r="E47" s="11">
        <f t="shared" ref="E47:Q47" si="7">SUM(E10:E46)</f>
        <v>51159154938.522797</v>
      </c>
      <c r="F47" s="11">
        <f t="shared" si="7"/>
        <v>190152953541.71893</v>
      </c>
      <c r="G47" s="11">
        <f t="shared" si="7"/>
        <v>4996692048.3599997</v>
      </c>
      <c r="H47" s="11">
        <f t="shared" si="7"/>
        <v>5900924320.165</v>
      </c>
      <c r="I47" s="11">
        <f t="shared" si="7"/>
        <v>27568562656.738998</v>
      </c>
      <c r="J47" s="11">
        <f t="shared" si="7"/>
        <v>151686774516.45486</v>
      </c>
      <c r="K47" s="11">
        <f t="shared" si="7"/>
        <v>1189617125.4727001</v>
      </c>
      <c r="L47" s="11">
        <f t="shared" si="7"/>
        <v>3873402703.2800016</v>
      </c>
      <c r="M47" s="11">
        <f t="shared" si="7"/>
        <v>71826292315.589905</v>
      </c>
      <c r="N47" s="11">
        <f t="shared" si="7"/>
        <v>1000000000</v>
      </c>
      <c r="O47" s="11">
        <f t="shared" si="7"/>
        <v>70826292315.58989</v>
      </c>
      <c r="P47" s="11">
        <f t="shared" si="7"/>
        <v>267042265686.06146</v>
      </c>
      <c r="Q47" s="11">
        <f t="shared" si="7"/>
        <v>227576086660.79742</v>
      </c>
    </row>
    <row r="48" spans="1:18" ht="13.5" thickTop="1" x14ac:dyDescent="0.2">
      <c r="B48" t="s">
        <v>26</v>
      </c>
      <c r="I48" s="24"/>
      <c r="J48" s="24"/>
      <c r="K48" s="25"/>
      <c r="M48" s="26"/>
      <c r="N48" s="26"/>
      <c r="O48" s="26"/>
    </row>
    <row r="49" spans="1:10" x14ac:dyDescent="0.2">
      <c r="B49" t="s">
        <v>27</v>
      </c>
      <c r="I49" s="25"/>
      <c r="J49" s="24"/>
    </row>
    <row r="50" spans="1:10" x14ac:dyDescent="0.2">
      <c r="C50" s="15" t="s">
        <v>38</v>
      </c>
    </row>
    <row r="51" spans="1:10" x14ac:dyDescent="0.2">
      <c r="C51" s="15"/>
    </row>
    <row r="54" spans="1:10" ht="20.25" x14ac:dyDescent="0.3">
      <c r="A54" s="20" t="s">
        <v>35</v>
      </c>
    </row>
  </sheetData>
  <mergeCells count="20">
    <mergeCell ref="A1:R1"/>
    <mergeCell ref="K7:K8"/>
    <mergeCell ref="A4:Q4"/>
    <mergeCell ref="A7:A8"/>
    <mergeCell ref="R7:R8"/>
    <mergeCell ref="D5:Q5"/>
    <mergeCell ref="J7:J8"/>
    <mergeCell ref="M7:M8"/>
    <mergeCell ref="P7:P8"/>
    <mergeCell ref="Q7:Q8"/>
    <mergeCell ref="L7:L8"/>
    <mergeCell ref="N7:N8"/>
    <mergeCell ref="O7:O8"/>
    <mergeCell ref="B47:C47"/>
    <mergeCell ref="G7:I7"/>
    <mergeCell ref="F7:F8"/>
    <mergeCell ref="E7:E8"/>
    <mergeCell ref="D7:D8"/>
    <mergeCell ref="C7:C8"/>
    <mergeCell ref="B7:B8"/>
  </mergeCells>
  <phoneticPr fontId="3" type="noConversion"/>
  <pageMargins left="0.4" right="0.34" top="0.45" bottom="0.17" header="0.51" footer="0.17"/>
  <pageSetup scale="4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48"/>
  <sheetViews>
    <sheetView workbookViewId="0">
      <selection activeCell="A3" sqref="A3:G3"/>
    </sheetView>
  </sheetViews>
  <sheetFormatPr defaultRowHeight="12.75" x14ac:dyDescent="0.2"/>
  <cols>
    <col min="2" max="2" width="24.140625" customWidth="1"/>
    <col min="4" max="4" width="25.5703125" customWidth="1"/>
    <col min="5" max="5" width="25" customWidth="1"/>
    <col min="6" max="6" width="26.140625" customWidth="1"/>
    <col min="7" max="7" width="8.42578125" customWidth="1"/>
    <col min="8" max="8" width="18.7109375" bestFit="1" customWidth="1"/>
  </cols>
  <sheetData>
    <row r="1" spans="1:7" ht="27" x14ac:dyDescent="0.35">
      <c r="A1" s="125" t="s">
        <v>99</v>
      </c>
      <c r="B1" s="125"/>
      <c r="C1" s="125"/>
      <c r="D1" s="125"/>
      <c r="E1" s="125"/>
      <c r="F1" s="125"/>
      <c r="G1" s="125"/>
    </row>
    <row r="2" spans="1:7" ht="25.5" x14ac:dyDescent="0.35">
      <c r="A2" s="126" t="s">
        <v>123</v>
      </c>
      <c r="B2" s="127"/>
      <c r="C2" s="127"/>
      <c r="D2" s="127"/>
      <c r="E2" s="127"/>
      <c r="F2" s="127"/>
      <c r="G2" s="128"/>
    </row>
    <row r="3" spans="1:7" ht="48.75" customHeight="1" x14ac:dyDescent="0.35">
      <c r="A3" s="129" t="s">
        <v>128</v>
      </c>
      <c r="B3" s="130"/>
      <c r="C3" s="130"/>
      <c r="D3" s="130"/>
      <c r="E3" s="130"/>
      <c r="F3" s="130"/>
      <c r="G3" s="131"/>
    </row>
    <row r="4" spans="1:7" ht="19.5" x14ac:dyDescent="0.35">
      <c r="A4" s="80"/>
      <c r="B4" s="81">
        <v>1</v>
      </c>
      <c r="C4" s="81">
        <v>2</v>
      </c>
      <c r="D4" s="81">
        <v>3</v>
      </c>
      <c r="E4" s="81">
        <v>4</v>
      </c>
      <c r="F4" s="93" t="s">
        <v>129</v>
      </c>
      <c r="G4" s="82"/>
    </row>
    <row r="5" spans="1:7" ht="31.5" x14ac:dyDescent="0.25">
      <c r="A5" s="83" t="s">
        <v>0</v>
      </c>
      <c r="B5" s="83" t="s">
        <v>21</v>
      </c>
      <c r="C5" s="84" t="s">
        <v>1</v>
      </c>
      <c r="D5" s="85" t="s">
        <v>124</v>
      </c>
      <c r="E5" s="86" t="s">
        <v>125</v>
      </c>
      <c r="F5" s="83" t="s">
        <v>14</v>
      </c>
      <c r="G5" s="83" t="s">
        <v>0</v>
      </c>
    </row>
    <row r="6" spans="1:7" ht="18.75" x14ac:dyDescent="0.3">
      <c r="A6" s="87"/>
      <c r="B6" s="87"/>
      <c r="C6" s="87"/>
      <c r="D6" s="88" t="s">
        <v>103</v>
      </c>
      <c r="E6" s="88" t="s">
        <v>103</v>
      </c>
      <c r="F6" s="88" t="s">
        <v>103</v>
      </c>
      <c r="G6" s="87"/>
    </row>
    <row r="7" spans="1:7" ht="18.75" x14ac:dyDescent="0.3">
      <c r="A7" s="89">
        <v>1</v>
      </c>
      <c r="B7" s="87" t="s">
        <v>44</v>
      </c>
      <c r="C7" s="89">
        <v>17</v>
      </c>
      <c r="D7" s="87">
        <v>95046105.253600001</v>
      </c>
      <c r="E7" s="87">
        <v>601126.28220000002</v>
      </c>
      <c r="F7" s="87">
        <f>D7+E7</f>
        <v>95647231.535799995</v>
      </c>
      <c r="G7" s="90">
        <v>1</v>
      </c>
    </row>
    <row r="8" spans="1:7" ht="18.75" x14ac:dyDescent="0.3">
      <c r="A8" s="89">
        <v>2</v>
      </c>
      <c r="B8" s="87" t="s">
        <v>45</v>
      </c>
      <c r="C8" s="89">
        <v>21</v>
      </c>
      <c r="D8" s="87">
        <v>101112711.25480001</v>
      </c>
      <c r="E8" s="87">
        <v>639494.99060000002</v>
      </c>
      <c r="F8" s="87">
        <f>D8+E8</f>
        <v>101752206.24540001</v>
      </c>
      <c r="G8" s="90">
        <v>2</v>
      </c>
    </row>
    <row r="9" spans="1:7" ht="18.75" x14ac:dyDescent="0.3">
      <c r="A9" s="89">
        <v>3</v>
      </c>
      <c r="B9" s="87" t="s">
        <v>46</v>
      </c>
      <c r="C9" s="89">
        <v>31</v>
      </c>
      <c r="D9" s="87">
        <v>102052343.7342</v>
      </c>
      <c r="E9" s="87">
        <v>645437.76740000001</v>
      </c>
      <c r="F9" s="87">
        <f t="shared" ref="F9:F42" si="0">D9+E9</f>
        <v>102697781.5016</v>
      </c>
      <c r="G9" s="90">
        <v>3</v>
      </c>
    </row>
    <row r="10" spans="1:7" ht="18.75" x14ac:dyDescent="0.3">
      <c r="A10" s="89">
        <v>4</v>
      </c>
      <c r="B10" s="87" t="s">
        <v>47</v>
      </c>
      <c r="C10" s="89">
        <v>21</v>
      </c>
      <c r="D10" s="87">
        <v>100923288.49420001</v>
      </c>
      <c r="E10" s="87">
        <v>638296.97199999995</v>
      </c>
      <c r="F10" s="87">
        <f t="shared" si="0"/>
        <v>101561585.46620001</v>
      </c>
      <c r="G10" s="90">
        <v>4</v>
      </c>
    </row>
    <row r="11" spans="1:7" ht="18.75" x14ac:dyDescent="0.3">
      <c r="A11" s="89">
        <v>5</v>
      </c>
      <c r="B11" s="87" t="s">
        <v>48</v>
      </c>
      <c r="C11" s="89">
        <v>20</v>
      </c>
      <c r="D11" s="87">
        <v>121414097.3853</v>
      </c>
      <c r="E11" s="87">
        <v>767892.64280000003</v>
      </c>
      <c r="F11" s="87">
        <f t="shared" si="0"/>
        <v>122181990.0281</v>
      </c>
      <c r="G11" s="90">
        <v>5</v>
      </c>
    </row>
    <row r="12" spans="1:7" ht="18.75" x14ac:dyDescent="0.3">
      <c r="A12" s="89">
        <v>6</v>
      </c>
      <c r="B12" s="87" t="s">
        <v>49</v>
      </c>
      <c r="C12" s="89">
        <v>8</v>
      </c>
      <c r="D12" s="87">
        <v>89811922.263600007</v>
      </c>
      <c r="E12" s="87">
        <v>568022.29599999997</v>
      </c>
      <c r="F12" s="87">
        <f t="shared" si="0"/>
        <v>90379944.559600011</v>
      </c>
      <c r="G12" s="90">
        <v>6</v>
      </c>
    </row>
    <row r="13" spans="1:7" ht="18.75" x14ac:dyDescent="0.3">
      <c r="A13" s="89">
        <v>7</v>
      </c>
      <c r="B13" s="87" t="s">
        <v>50</v>
      </c>
      <c r="C13" s="89">
        <v>23</v>
      </c>
      <c r="D13" s="87">
        <v>113833564.9956</v>
      </c>
      <c r="E13" s="87">
        <v>719948.99239999999</v>
      </c>
      <c r="F13" s="87">
        <f t="shared" si="0"/>
        <v>114553513.98800001</v>
      </c>
      <c r="G13" s="90">
        <v>7</v>
      </c>
    </row>
    <row r="14" spans="1:7" ht="18.75" x14ac:dyDescent="0.3">
      <c r="A14" s="89">
        <v>8</v>
      </c>
      <c r="B14" s="87" t="s">
        <v>51</v>
      </c>
      <c r="C14" s="89">
        <v>27</v>
      </c>
      <c r="D14" s="87">
        <v>126111276.0698</v>
      </c>
      <c r="E14" s="87">
        <v>797600.30469999998</v>
      </c>
      <c r="F14" s="87">
        <f t="shared" si="0"/>
        <v>126908876.37450001</v>
      </c>
      <c r="G14" s="90">
        <v>8</v>
      </c>
    </row>
    <row r="15" spans="1:7" ht="18.75" x14ac:dyDescent="0.3">
      <c r="A15" s="89">
        <v>9</v>
      </c>
      <c r="B15" s="87" t="s">
        <v>52</v>
      </c>
      <c r="C15" s="89">
        <v>18</v>
      </c>
      <c r="D15" s="87">
        <v>102069747.8804</v>
      </c>
      <c r="E15" s="87">
        <v>645547.84109999996</v>
      </c>
      <c r="F15" s="87">
        <f t="shared" si="0"/>
        <v>102715295.72150001</v>
      </c>
      <c r="G15" s="90">
        <v>9</v>
      </c>
    </row>
    <row r="16" spans="1:7" ht="18.75" x14ac:dyDescent="0.3">
      <c r="A16" s="89">
        <v>10</v>
      </c>
      <c r="B16" s="87" t="s">
        <v>53</v>
      </c>
      <c r="C16" s="89">
        <v>25</v>
      </c>
      <c r="D16" s="87">
        <v>103061964.7789</v>
      </c>
      <c r="E16" s="87">
        <v>651823.19189999998</v>
      </c>
      <c r="F16" s="87">
        <f t="shared" si="0"/>
        <v>103713787.9708</v>
      </c>
      <c r="G16" s="90">
        <v>10</v>
      </c>
    </row>
    <row r="17" spans="1:7" ht="18.75" x14ac:dyDescent="0.3">
      <c r="A17" s="89">
        <v>11</v>
      </c>
      <c r="B17" s="87" t="s">
        <v>54</v>
      </c>
      <c r="C17" s="89">
        <v>13</v>
      </c>
      <c r="D17" s="87">
        <v>90809111.214300007</v>
      </c>
      <c r="E17" s="87">
        <v>574329.09290000005</v>
      </c>
      <c r="F17" s="87">
        <f t="shared" si="0"/>
        <v>91383440.3072</v>
      </c>
      <c r="G17" s="90">
        <v>11</v>
      </c>
    </row>
    <row r="18" spans="1:7" ht="18.75" x14ac:dyDescent="0.3">
      <c r="A18" s="89">
        <v>12</v>
      </c>
      <c r="B18" s="87" t="s">
        <v>55</v>
      </c>
      <c r="C18" s="89">
        <v>18</v>
      </c>
      <c r="D18" s="87">
        <v>94910075.1417</v>
      </c>
      <c r="E18" s="87">
        <v>600265.94929999998</v>
      </c>
      <c r="F18" s="87">
        <f t="shared" si="0"/>
        <v>95510341.091000006</v>
      </c>
      <c r="G18" s="90">
        <v>12</v>
      </c>
    </row>
    <row r="19" spans="1:7" ht="18.75" x14ac:dyDescent="0.3">
      <c r="A19" s="89">
        <v>13</v>
      </c>
      <c r="B19" s="87" t="s">
        <v>56</v>
      </c>
      <c r="C19" s="89">
        <v>16</v>
      </c>
      <c r="D19" s="87">
        <v>90757868.162</v>
      </c>
      <c r="E19" s="87">
        <v>574005.00230000005</v>
      </c>
      <c r="F19" s="87">
        <f t="shared" si="0"/>
        <v>91331873.164299995</v>
      </c>
      <c r="G19" s="90">
        <v>13</v>
      </c>
    </row>
    <row r="20" spans="1:7" ht="18.75" x14ac:dyDescent="0.3">
      <c r="A20" s="89">
        <v>14</v>
      </c>
      <c r="B20" s="87" t="s">
        <v>57</v>
      </c>
      <c r="C20" s="89">
        <v>17</v>
      </c>
      <c r="D20" s="87">
        <v>102078557.18880001</v>
      </c>
      <c r="E20" s="87">
        <v>645603.55630000005</v>
      </c>
      <c r="F20" s="87">
        <f t="shared" si="0"/>
        <v>102724160.74510001</v>
      </c>
      <c r="G20" s="90">
        <v>14</v>
      </c>
    </row>
    <row r="21" spans="1:7" ht="18.75" x14ac:dyDescent="0.3">
      <c r="A21" s="89">
        <v>15</v>
      </c>
      <c r="B21" s="87" t="s">
        <v>58</v>
      </c>
      <c r="C21" s="89">
        <v>11</v>
      </c>
      <c r="D21" s="87">
        <v>95607779.674500003</v>
      </c>
      <c r="E21" s="87">
        <v>604678.63450000004</v>
      </c>
      <c r="F21" s="87">
        <f t="shared" si="0"/>
        <v>96212458.309</v>
      </c>
      <c r="G21" s="90">
        <v>15</v>
      </c>
    </row>
    <row r="22" spans="1:7" ht="18.75" x14ac:dyDescent="0.3">
      <c r="A22" s="89">
        <v>16</v>
      </c>
      <c r="B22" s="87" t="s">
        <v>59</v>
      </c>
      <c r="C22" s="89">
        <v>27</v>
      </c>
      <c r="D22" s="87">
        <v>105534199.2078</v>
      </c>
      <c r="E22" s="87">
        <v>667459.02560000005</v>
      </c>
      <c r="F22" s="87">
        <f t="shared" si="0"/>
        <v>106201658.2334</v>
      </c>
      <c r="G22" s="90">
        <v>16</v>
      </c>
    </row>
    <row r="23" spans="1:7" ht="18.75" x14ac:dyDescent="0.3">
      <c r="A23" s="89">
        <v>17</v>
      </c>
      <c r="B23" s="87" t="s">
        <v>60</v>
      </c>
      <c r="C23" s="89">
        <v>27</v>
      </c>
      <c r="D23" s="87">
        <v>113511821.04449999</v>
      </c>
      <c r="E23" s="87">
        <v>717914.09860000003</v>
      </c>
      <c r="F23" s="87">
        <f t="shared" si="0"/>
        <v>114229735.14309999</v>
      </c>
      <c r="G23" s="90">
        <v>17</v>
      </c>
    </row>
    <row r="24" spans="1:7" ht="18.75" x14ac:dyDescent="0.3">
      <c r="A24" s="89">
        <v>18</v>
      </c>
      <c r="B24" s="87" t="s">
        <v>61</v>
      </c>
      <c r="C24" s="89">
        <v>23</v>
      </c>
      <c r="D24" s="87">
        <v>132992300.9637</v>
      </c>
      <c r="E24" s="87">
        <v>841119.86719999998</v>
      </c>
      <c r="F24" s="87">
        <f t="shared" si="0"/>
        <v>133833420.8309</v>
      </c>
      <c r="G24" s="90">
        <v>18</v>
      </c>
    </row>
    <row r="25" spans="1:7" ht="18.75" x14ac:dyDescent="0.3">
      <c r="A25" s="89">
        <v>19</v>
      </c>
      <c r="B25" s="87" t="s">
        <v>62</v>
      </c>
      <c r="C25" s="89">
        <v>44</v>
      </c>
      <c r="D25" s="87">
        <v>161001986.33309999</v>
      </c>
      <c r="E25" s="87">
        <v>1018269.2412</v>
      </c>
      <c r="F25" s="87">
        <f t="shared" si="0"/>
        <v>162020255.57429999</v>
      </c>
      <c r="G25" s="90">
        <v>19</v>
      </c>
    </row>
    <row r="26" spans="1:7" ht="18.75" x14ac:dyDescent="0.3">
      <c r="A26" s="89">
        <v>20</v>
      </c>
      <c r="B26" s="87" t="s">
        <v>63</v>
      </c>
      <c r="C26" s="89">
        <v>34</v>
      </c>
      <c r="D26" s="87">
        <v>124771957.2992</v>
      </c>
      <c r="E26" s="87">
        <v>789129.68200000003</v>
      </c>
      <c r="F26" s="87">
        <f t="shared" si="0"/>
        <v>125561086.98119999</v>
      </c>
      <c r="G26" s="90">
        <v>20</v>
      </c>
    </row>
    <row r="27" spans="1:7" ht="18.75" x14ac:dyDescent="0.3">
      <c r="A27" s="89">
        <v>21</v>
      </c>
      <c r="B27" s="87" t="s">
        <v>64</v>
      </c>
      <c r="C27" s="89">
        <v>21</v>
      </c>
      <c r="D27" s="87">
        <v>107179733.8136</v>
      </c>
      <c r="E27" s="87">
        <v>677866.33369999996</v>
      </c>
      <c r="F27" s="87">
        <f t="shared" si="0"/>
        <v>107857600.1473</v>
      </c>
      <c r="G27" s="90">
        <v>21</v>
      </c>
    </row>
    <row r="28" spans="1:7" ht="18.75" x14ac:dyDescent="0.3">
      <c r="A28" s="89">
        <v>22</v>
      </c>
      <c r="B28" s="87" t="s">
        <v>65</v>
      </c>
      <c r="C28" s="89">
        <v>21</v>
      </c>
      <c r="D28" s="87">
        <v>112184824.7695</v>
      </c>
      <c r="E28" s="87">
        <v>709521.41020000004</v>
      </c>
      <c r="F28" s="87">
        <f t="shared" si="0"/>
        <v>112894346.1797</v>
      </c>
      <c r="G28" s="90">
        <v>22</v>
      </c>
    </row>
    <row r="29" spans="1:7" ht="18.75" x14ac:dyDescent="0.3">
      <c r="A29" s="89">
        <v>23</v>
      </c>
      <c r="B29" s="87" t="s">
        <v>66</v>
      </c>
      <c r="C29" s="89">
        <v>16</v>
      </c>
      <c r="D29" s="87">
        <v>90353234.510600001</v>
      </c>
      <c r="E29" s="87">
        <v>571445.86609999998</v>
      </c>
      <c r="F29" s="87">
        <f t="shared" si="0"/>
        <v>90924680.376699999</v>
      </c>
      <c r="G29" s="90">
        <v>23</v>
      </c>
    </row>
    <row r="30" spans="1:7" ht="18.75" x14ac:dyDescent="0.3">
      <c r="A30" s="89">
        <v>24</v>
      </c>
      <c r="B30" s="87" t="s">
        <v>67</v>
      </c>
      <c r="C30" s="89">
        <v>20</v>
      </c>
      <c r="D30" s="87">
        <v>135976622.12729999</v>
      </c>
      <c r="E30" s="87">
        <v>859994.43220000004</v>
      </c>
      <c r="F30" s="87">
        <f t="shared" si="0"/>
        <v>136836616.55950001</v>
      </c>
      <c r="G30" s="90">
        <v>24</v>
      </c>
    </row>
    <row r="31" spans="1:7" ht="18.75" x14ac:dyDescent="0.3">
      <c r="A31" s="89">
        <v>25</v>
      </c>
      <c r="B31" s="87" t="s">
        <v>68</v>
      </c>
      <c r="C31" s="89">
        <v>13</v>
      </c>
      <c r="D31" s="87">
        <v>93606145.099900007</v>
      </c>
      <c r="E31" s="87">
        <v>592019.14529999997</v>
      </c>
      <c r="F31" s="87">
        <f t="shared" si="0"/>
        <v>94198164.245200008</v>
      </c>
      <c r="G31" s="90">
        <v>25</v>
      </c>
    </row>
    <row r="32" spans="1:7" ht="18.75" x14ac:dyDescent="0.3">
      <c r="A32" s="89">
        <v>26</v>
      </c>
      <c r="B32" s="87" t="s">
        <v>69</v>
      </c>
      <c r="C32" s="89">
        <v>25</v>
      </c>
      <c r="D32" s="87">
        <v>120232925.6593</v>
      </c>
      <c r="E32" s="87">
        <v>760422.23300000001</v>
      </c>
      <c r="F32" s="87">
        <f t="shared" si="0"/>
        <v>120993347.89229999</v>
      </c>
      <c r="G32" s="90">
        <v>26</v>
      </c>
    </row>
    <row r="33" spans="1:8" ht="18.75" x14ac:dyDescent="0.3">
      <c r="A33" s="89">
        <v>27</v>
      </c>
      <c r="B33" s="87" t="s">
        <v>70</v>
      </c>
      <c r="C33" s="89">
        <v>20</v>
      </c>
      <c r="D33" s="87">
        <v>94301358.104699999</v>
      </c>
      <c r="E33" s="87">
        <v>596416.07239999995</v>
      </c>
      <c r="F33" s="87">
        <f t="shared" si="0"/>
        <v>94897774.177100003</v>
      </c>
      <c r="G33" s="90">
        <v>27</v>
      </c>
    </row>
    <row r="34" spans="1:8" ht="18.75" x14ac:dyDescent="0.3">
      <c r="A34" s="89">
        <v>28</v>
      </c>
      <c r="B34" s="87" t="s">
        <v>71</v>
      </c>
      <c r="C34" s="89">
        <v>18</v>
      </c>
      <c r="D34" s="87">
        <v>94488179.656299993</v>
      </c>
      <c r="E34" s="87">
        <v>597597.63950000005</v>
      </c>
      <c r="F34" s="87">
        <f t="shared" si="0"/>
        <v>95085777.2958</v>
      </c>
      <c r="G34" s="90">
        <v>28</v>
      </c>
    </row>
    <row r="35" spans="1:8" ht="18.75" x14ac:dyDescent="0.3">
      <c r="A35" s="89">
        <v>29</v>
      </c>
      <c r="B35" s="87" t="s">
        <v>72</v>
      </c>
      <c r="C35" s="89">
        <v>30</v>
      </c>
      <c r="D35" s="87">
        <v>92572626.769600004</v>
      </c>
      <c r="E35" s="87">
        <v>585482.58030000003</v>
      </c>
      <c r="F35" s="87">
        <f t="shared" si="0"/>
        <v>93158109.349900007</v>
      </c>
      <c r="G35" s="90">
        <v>29</v>
      </c>
    </row>
    <row r="36" spans="1:8" ht="18.75" x14ac:dyDescent="0.3">
      <c r="A36" s="89">
        <v>30</v>
      </c>
      <c r="B36" s="87" t="s">
        <v>73</v>
      </c>
      <c r="C36" s="89">
        <v>33</v>
      </c>
      <c r="D36" s="87">
        <v>113846142.2489</v>
      </c>
      <c r="E36" s="87">
        <v>720028.53810000001</v>
      </c>
      <c r="F36" s="87">
        <f t="shared" si="0"/>
        <v>114566170.787</v>
      </c>
      <c r="G36" s="90">
        <v>30</v>
      </c>
    </row>
    <row r="37" spans="1:8" ht="18.75" x14ac:dyDescent="0.3">
      <c r="A37" s="89">
        <v>31</v>
      </c>
      <c r="B37" s="87" t="s">
        <v>74</v>
      </c>
      <c r="C37" s="89">
        <v>17</v>
      </c>
      <c r="D37" s="87">
        <v>105994510.1067</v>
      </c>
      <c r="E37" s="87">
        <v>670370.29680000001</v>
      </c>
      <c r="F37" s="87">
        <f t="shared" si="0"/>
        <v>106664880.40350001</v>
      </c>
      <c r="G37" s="90">
        <v>31</v>
      </c>
    </row>
    <row r="38" spans="1:8" ht="18.75" x14ac:dyDescent="0.3">
      <c r="A38" s="89">
        <v>32</v>
      </c>
      <c r="B38" s="87" t="s">
        <v>75</v>
      </c>
      <c r="C38" s="89">
        <v>23</v>
      </c>
      <c r="D38" s="87">
        <v>109467248.1617</v>
      </c>
      <c r="E38" s="87">
        <v>692333.89139999996</v>
      </c>
      <c r="F38" s="87">
        <f t="shared" si="0"/>
        <v>110159582.05309999</v>
      </c>
      <c r="G38" s="90">
        <v>32</v>
      </c>
    </row>
    <row r="39" spans="1:8" ht="18.75" x14ac:dyDescent="0.3">
      <c r="A39" s="89">
        <v>33</v>
      </c>
      <c r="B39" s="87" t="s">
        <v>76</v>
      </c>
      <c r="C39" s="89">
        <v>23</v>
      </c>
      <c r="D39" s="87">
        <v>111865589.88689999</v>
      </c>
      <c r="E39" s="87">
        <v>707502.38500000001</v>
      </c>
      <c r="F39" s="87">
        <f t="shared" si="0"/>
        <v>112573092.2719</v>
      </c>
      <c r="G39" s="90">
        <v>33</v>
      </c>
    </row>
    <row r="40" spans="1:8" ht="18.75" x14ac:dyDescent="0.3">
      <c r="A40" s="89">
        <v>34</v>
      </c>
      <c r="B40" s="87" t="s">
        <v>77</v>
      </c>
      <c r="C40" s="89">
        <v>16</v>
      </c>
      <c r="D40" s="87">
        <v>97775199.407900006</v>
      </c>
      <c r="E40" s="87">
        <v>618386.64469999995</v>
      </c>
      <c r="F40" s="87">
        <f t="shared" si="0"/>
        <v>98393586.052600011</v>
      </c>
      <c r="G40" s="90">
        <v>34</v>
      </c>
    </row>
    <row r="41" spans="1:8" ht="18.75" x14ac:dyDescent="0.3">
      <c r="A41" s="89">
        <v>35</v>
      </c>
      <c r="B41" s="87" t="s">
        <v>78</v>
      </c>
      <c r="C41" s="89">
        <v>17</v>
      </c>
      <c r="D41" s="87">
        <v>100793679.23710001</v>
      </c>
      <c r="E41" s="87">
        <v>637477.24849999999</v>
      </c>
      <c r="F41" s="87">
        <f t="shared" si="0"/>
        <v>101431156.48560001</v>
      </c>
      <c r="G41" s="90">
        <v>35</v>
      </c>
    </row>
    <row r="42" spans="1:8" ht="18.75" x14ac:dyDescent="0.3">
      <c r="A42" s="89">
        <v>36</v>
      </c>
      <c r="B42" s="87" t="s">
        <v>79</v>
      </c>
      <c r="C42" s="89">
        <v>14</v>
      </c>
      <c r="D42" s="87">
        <v>101008340.3427</v>
      </c>
      <c r="E42" s="87">
        <v>638834.88910000003</v>
      </c>
      <c r="F42" s="87">
        <f t="shared" si="0"/>
        <v>101647175.2318</v>
      </c>
      <c r="G42" s="90">
        <v>36</v>
      </c>
    </row>
    <row r="43" spans="1:8" ht="19.5" x14ac:dyDescent="0.35">
      <c r="A43" s="89"/>
      <c r="B43" s="91" t="s">
        <v>126</v>
      </c>
      <c r="C43" s="87"/>
      <c r="D43" s="92">
        <f t="shared" ref="D43:E43" si="1">SUM(D7:D42)</f>
        <v>3849059038.2426996</v>
      </c>
      <c r="E43" s="92">
        <f t="shared" si="1"/>
        <v>24343665.037299994</v>
      </c>
      <c r="F43" s="92">
        <f>SUM(F7:F42)</f>
        <v>3873402703.2800016</v>
      </c>
      <c r="G43" s="90"/>
    </row>
    <row r="44" spans="1:8" ht="18.75" x14ac:dyDescent="0.3">
      <c r="A44" s="132"/>
      <c r="B44" s="132"/>
      <c r="C44" s="132"/>
      <c r="D44" s="132"/>
      <c r="E44" s="132"/>
      <c r="F44" s="132"/>
      <c r="G44" s="132"/>
    </row>
    <row r="45" spans="1:8" x14ac:dyDescent="0.2">
      <c r="A45" s="133"/>
      <c r="B45" s="133"/>
      <c r="C45" s="133"/>
      <c r="D45" s="133"/>
      <c r="E45" s="133"/>
      <c r="F45" s="133"/>
      <c r="G45" s="133"/>
    </row>
    <row r="46" spans="1:8" ht="23.25" x14ac:dyDescent="0.35">
      <c r="A46" s="124" t="s">
        <v>127</v>
      </c>
      <c r="B46" s="124"/>
      <c r="C46" s="124"/>
      <c r="D46" s="124"/>
      <c r="E46" s="124"/>
      <c r="F46" s="124"/>
      <c r="G46" s="124"/>
      <c r="H46" s="25"/>
    </row>
    <row r="48" spans="1:8" x14ac:dyDescent="0.2">
      <c r="F48" s="25"/>
    </row>
  </sheetData>
  <mergeCells count="6">
    <mergeCell ref="A46:G46"/>
    <mergeCell ref="A1:G1"/>
    <mergeCell ref="A2:G2"/>
    <mergeCell ref="A3:G3"/>
    <mergeCell ref="A44:G44"/>
    <mergeCell ref="A45:G4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53"/>
  <sheetViews>
    <sheetView topLeftCell="B4" zoomScaleNormal="100" workbookViewId="0">
      <pane xSplit="2" ySplit="6" topLeftCell="E47" activePane="bottomRight" state="frozen"/>
      <selection activeCell="B4" sqref="B4"/>
      <selection pane="topRight" activeCell="D4" sqref="D4"/>
      <selection pane="bottomLeft" activeCell="B7" sqref="B7"/>
      <selection pane="bottomRight" activeCell="I51" sqref="I51"/>
    </sheetView>
  </sheetViews>
  <sheetFormatPr defaultRowHeight="12.75" x14ac:dyDescent="0.2"/>
  <cols>
    <col min="2" max="2" width="19.5703125" customWidth="1"/>
    <col min="4" max="4" width="27.7109375" customWidth="1"/>
    <col min="5" max="5" width="26" customWidth="1"/>
    <col min="6" max="7" width="27.140625" customWidth="1"/>
    <col min="8" max="8" width="24.85546875" bestFit="1" customWidth="1"/>
    <col min="9" max="9" width="28.42578125" customWidth="1"/>
    <col min="10" max="10" width="8.42578125" customWidth="1"/>
  </cols>
  <sheetData>
    <row r="1" spans="1:10" ht="30" customHeight="1" x14ac:dyDescent="0.35">
      <c r="A1" s="125" t="s">
        <v>99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ht="25.5" x14ac:dyDescent="0.35">
      <c r="A2" s="126" t="s">
        <v>130</v>
      </c>
      <c r="B2" s="127"/>
      <c r="C2" s="127"/>
      <c r="D2" s="127"/>
      <c r="E2" s="127"/>
      <c r="F2" s="127"/>
      <c r="G2" s="127"/>
      <c r="H2" s="127"/>
      <c r="I2" s="127"/>
      <c r="J2" s="128"/>
    </row>
    <row r="3" spans="1:10" ht="49.5" customHeight="1" x14ac:dyDescent="0.3">
      <c r="A3" s="134" t="s">
        <v>139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ht="34.5" customHeight="1" x14ac:dyDescent="0.3">
      <c r="A4" s="98"/>
      <c r="B4" s="135" t="s">
        <v>99</v>
      </c>
      <c r="C4" s="136"/>
      <c r="D4" s="136"/>
      <c r="E4" s="136"/>
      <c r="F4" s="136"/>
      <c r="G4" s="136"/>
      <c r="H4" s="136"/>
      <c r="I4" s="136"/>
      <c r="J4" s="137"/>
    </row>
    <row r="5" spans="1:10" ht="26.25" customHeight="1" x14ac:dyDescent="0.3">
      <c r="A5" s="98"/>
      <c r="B5" s="135" t="s">
        <v>130</v>
      </c>
      <c r="C5" s="136"/>
      <c r="D5" s="136"/>
      <c r="E5" s="136"/>
      <c r="F5" s="136"/>
      <c r="G5" s="136"/>
      <c r="H5" s="136"/>
      <c r="I5" s="136"/>
      <c r="J5" s="137"/>
    </row>
    <row r="6" spans="1:10" ht="49.5" customHeight="1" x14ac:dyDescent="0.35">
      <c r="A6" s="138" t="s">
        <v>139</v>
      </c>
      <c r="B6" s="139"/>
      <c r="C6" s="139"/>
      <c r="D6" s="139"/>
      <c r="E6" s="139"/>
      <c r="F6" s="139"/>
      <c r="G6" s="139"/>
      <c r="H6" s="139"/>
      <c r="I6" s="139"/>
      <c r="J6" s="140"/>
    </row>
    <row r="7" spans="1:10" ht="42" customHeight="1" x14ac:dyDescent="0.35">
      <c r="A7" s="80"/>
      <c r="B7" s="81">
        <v>1</v>
      </c>
      <c r="C7" s="81">
        <v>2</v>
      </c>
      <c r="D7" s="81">
        <v>3</v>
      </c>
      <c r="E7" s="81">
        <v>4</v>
      </c>
      <c r="F7" s="81">
        <v>5</v>
      </c>
      <c r="G7" s="81">
        <v>6</v>
      </c>
      <c r="H7" s="81">
        <v>7</v>
      </c>
      <c r="I7" s="81" t="s">
        <v>136</v>
      </c>
      <c r="J7" s="82"/>
    </row>
    <row r="8" spans="1:10" ht="71.25" customHeight="1" x14ac:dyDescent="0.25">
      <c r="A8" s="83" t="s">
        <v>0</v>
      </c>
      <c r="B8" s="83" t="s">
        <v>21</v>
      </c>
      <c r="C8" s="84" t="s">
        <v>1</v>
      </c>
      <c r="D8" s="85" t="s">
        <v>140</v>
      </c>
      <c r="E8" s="94" t="s">
        <v>119</v>
      </c>
      <c r="F8" s="95" t="s">
        <v>131</v>
      </c>
      <c r="G8" s="97" t="s">
        <v>135</v>
      </c>
      <c r="H8" s="96" t="s">
        <v>11</v>
      </c>
      <c r="I8" s="96" t="s">
        <v>14</v>
      </c>
      <c r="J8" s="83" t="s">
        <v>0</v>
      </c>
    </row>
    <row r="9" spans="1:10" ht="18.75" x14ac:dyDescent="0.3">
      <c r="A9" s="87"/>
      <c r="B9" s="87"/>
      <c r="C9" s="87"/>
      <c r="D9" s="88" t="s">
        <v>103</v>
      </c>
      <c r="E9" s="88" t="s">
        <v>103</v>
      </c>
      <c r="F9" s="88" t="s">
        <v>103</v>
      </c>
      <c r="G9" s="88" t="s">
        <v>103</v>
      </c>
      <c r="H9" s="88" t="s">
        <v>103</v>
      </c>
      <c r="I9" s="88" t="s">
        <v>103</v>
      </c>
      <c r="J9" s="87"/>
    </row>
    <row r="10" spans="1:10" ht="18.75" x14ac:dyDescent="0.3">
      <c r="A10" s="89">
        <v>1</v>
      </c>
      <c r="B10" s="87" t="s">
        <v>44</v>
      </c>
      <c r="C10" s="89">
        <v>17</v>
      </c>
      <c r="D10" s="87">
        <v>2219214454.330874</v>
      </c>
      <c r="E10" s="87">
        <v>-113650837.45990001</v>
      </c>
      <c r="F10" s="87">
        <v>14035589.681941748</v>
      </c>
      <c r="G10" s="87">
        <v>66997501.320384458</v>
      </c>
      <c r="H10" s="87">
        <v>884232653.22350001</v>
      </c>
      <c r="I10" s="87">
        <f>SUM(D10:H10)</f>
        <v>3070829361.0967999</v>
      </c>
      <c r="J10" s="90">
        <v>1</v>
      </c>
    </row>
    <row r="11" spans="1:10" ht="18.75" x14ac:dyDescent="0.3">
      <c r="A11" s="89">
        <v>2</v>
      </c>
      <c r="B11" s="87" t="s">
        <v>45</v>
      </c>
      <c r="C11" s="89">
        <v>21</v>
      </c>
      <c r="D11" s="87">
        <v>2799220524.9689322</v>
      </c>
      <c r="E11" s="87">
        <v>-140392210.9799</v>
      </c>
      <c r="F11" s="87">
        <v>17703881.948349517</v>
      </c>
      <c r="G11" s="87">
        <v>84507732.207518429</v>
      </c>
      <c r="H11" s="87">
        <v>1047917824.3142</v>
      </c>
      <c r="I11" s="87">
        <f t="shared" ref="I11:I47" si="0">SUM(D11:H11)</f>
        <v>3808957752.4591002</v>
      </c>
      <c r="J11" s="90">
        <v>2</v>
      </c>
    </row>
    <row r="12" spans="1:10" ht="18.75" x14ac:dyDescent="0.3">
      <c r="A12" s="89">
        <v>3</v>
      </c>
      <c r="B12" s="87" t="s">
        <v>46</v>
      </c>
      <c r="C12" s="89">
        <v>31</v>
      </c>
      <c r="D12" s="87">
        <v>3728397249.3557281</v>
      </c>
      <c r="E12" s="87">
        <v>-207245644.7798</v>
      </c>
      <c r="F12" s="87">
        <v>23580530.426310681</v>
      </c>
      <c r="G12" s="87">
        <v>112559333.39346115</v>
      </c>
      <c r="H12" s="87">
        <v>1538870468.6826</v>
      </c>
      <c r="I12" s="87">
        <f t="shared" si="0"/>
        <v>5196161937.0783005</v>
      </c>
      <c r="J12" s="90">
        <v>3</v>
      </c>
    </row>
    <row r="13" spans="1:10" ht="18.75" x14ac:dyDescent="0.3">
      <c r="A13" s="89">
        <v>4</v>
      </c>
      <c r="B13" s="87" t="s">
        <v>47</v>
      </c>
      <c r="C13" s="89">
        <v>21</v>
      </c>
      <c r="D13" s="87">
        <v>2814347809.4579616</v>
      </c>
      <c r="E13" s="87">
        <v>-140392210.9799</v>
      </c>
      <c r="F13" s="87">
        <v>17799555.60330097</v>
      </c>
      <c r="G13" s="87">
        <v>84964420.951837853</v>
      </c>
      <c r="H13" s="87">
        <v>1197795394.8447001</v>
      </c>
      <c r="I13" s="87">
        <f t="shared" si="0"/>
        <v>3974514969.8779011</v>
      </c>
      <c r="J13" s="90">
        <v>4</v>
      </c>
    </row>
    <row r="14" spans="1:10" ht="18.75" x14ac:dyDescent="0.3">
      <c r="A14" s="89">
        <v>5</v>
      </c>
      <c r="B14" s="87" t="s">
        <v>48</v>
      </c>
      <c r="C14" s="89">
        <v>20</v>
      </c>
      <c r="D14" s="87">
        <v>3194841688.0733981</v>
      </c>
      <c r="E14" s="87">
        <v>-133706867.59980001</v>
      </c>
      <c r="F14" s="87">
        <v>20206017.920097087</v>
      </c>
      <c r="G14" s="87">
        <v>96451431.179804847</v>
      </c>
      <c r="H14" s="87">
        <v>1219076939.8041</v>
      </c>
      <c r="I14" s="87">
        <f t="shared" si="0"/>
        <v>4396869209.3775997</v>
      </c>
      <c r="J14" s="90">
        <v>5</v>
      </c>
    </row>
    <row r="15" spans="1:10" ht="18.75" x14ac:dyDescent="0.3">
      <c r="A15" s="89">
        <v>6</v>
      </c>
      <c r="B15" s="87" t="s">
        <v>49</v>
      </c>
      <c r="C15" s="89">
        <v>8</v>
      </c>
      <c r="D15" s="87">
        <v>1300417508.8999028</v>
      </c>
      <c r="E15" s="87">
        <v>-53482747.040100001</v>
      </c>
      <c r="F15" s="87">
        <v>8224588.9009708734</v>
      </c>
      <c r="G15" s="87">
        <v>39259262.934026212</v>
      </c>
      <c r="H15" s="87">
        <v>518423423.70300001</v>
      </c>
      <c r="I15" s="87">
        <f t="shared" si="0"/>
        <v>1812842037.3978</v>
      </c>
      <c r="J15" s="90">
        <v>6</v>
      </c>
    </row>
    <row r="16" spans="1:10" ht="18.75" x14ac:dyDescent="0.3">
      <c r="A16" s="89">
        <v>7</v>
      </c>
      <c r="B16" s="87" t="s">
        <v>50</v>
      </c>
      <c r="C16" s="89">
        <v>23</v>
      </c>
      <c r="D16" s="87">
        <v>3476482218.2296119</v>
      </c>
      <c r="E16" s="87">
        <v>-153762897.74000001</v>
      </c>
      <c r="F16" s="87">
        <v>21987274.756699029</v>
      </c>
      <c r="G16" s="87">
        <f>104954084.789589/2</f>
        <v>52477042.394794501</v>
      </c>
      <c r="H16" s="87">
        <v>1205843766.3006001</v>
      </c>
      <c r="I16" s="87">
        <f t="shared" si="0"/>
        <v>4603027403.9417057</v>
      </c>
      <c r="J16" s="90">
        <v>7</v>
      </c>
    </row>
    <row r="17" spans="1:10" ht="18.75" x14ac:dyDescent="0.3">
      <c r="A17" s="89">
        <v>8</v>
      </c>
      <c r="B17" s="87" t="s">
        <v>51</v>
      </c>
      <c r="C17" s="89">
        <v>27</v>
      </c>
      <c r="D17" s="87">
        <v>3774417870.365243</v>
      </c>
      <c r="E17" s="87">
        <v>-180504271.2597</v>
      </c>
      <c r="F17" s="87">
        <v>23871591.324951455</v>
      </c>
      <c r="G17" s="87">
        <v>113948683.8507058</v>
      </c>
      <c r="H17" s="87">
        <v>1381506361.5162001</v>
      </c>
      <c r="I17" s="87">
        <f t="shared" si="0"/>
        <v>5113240235.7974005</v>
      </c>
      <c r="J17" s="90">
        <v>8</v>
      </c>
    </row>
    <row r="18" spans="1:10" ht="18.75" x14ac:dyDescent="0.3">
      <c r="A18" s="89">
        <v>9</v>
      </c>
      <c r="B18" s="87" t="s">
        <v>52</v>
      </c>
      <c r="C18" s="89">
        <v>18</v>
      </c>
      <c r="D18" s="87">
        <v>2433248322.3143687</v>
      </c>
      <c r="E18" s="87">
        <v>-120336180.84</v>
      </c>
      <c r="F18" s="87">
        <v>15389263.070097089</v>
      </c>
      <c r="G18" s="87">
        <v>73459127.561533973</v>
      </c>
      <c r="H18" s="87">
        <v>916340269.25020003</v>
      </c>
      <c r="I18" s="87">
        <f t="shared" si="0"/>
        <v>3318100801.3561993</v>
      </c>
      <c r="J18" s="90">
        <v>9</v>
      </c>
    </row>
    <row r="19" spans="1:10" ht="18.75" x14ac:dyDescent="0.3">
      <c r="A19" s="89">
        <v>10</v>
      </c>
      <c r="B19" s="87" t="s">
        <v>53</v>
      </c>
      <c r="C19" s="89">
        <v>25</v>
      </c>
      <c r="D19" s="87">
        <v>3117858743.7871847</v>
      </c>
      <c r="E19" s="87">
        <v>-167133584.5</v>
      </c>
      <c r="F19" s="87">
        <v>19719133.465631068</v>
      </c>
      <c r="G19" s="87">
        <v>94127336.31758447</v>
      </c>
      <c r="H19" s="87">
        <v>1438413434.9928</v>
      </c>
      <c r="I19" s="87">
        <f t="shared" si="0"/>
        <v>4502985064.0632</v>
      </c>
      <c r="J19" s="90">
        <v>10</v>
      </c>
    </row>
    <row r="20" spans="1:10" ht="18.75" x14ac:dyDescent="0.3">
      <c r="A20" s="89">
        <v>11</v>
      </c>
      <c r="B20" s="87" t="s">
        <v>54</v>
      </c>
      <c r="C20" s="89">
        <v>13</v>
      </c>
      <c r="D20" s="87">
        <v>1799960292.4066989</v>
      </c>
      <c r="E20" s="87">
        <v>-105449054.9517</v>
      </c>
      <c r="F20" s="87">
        <v>11383985.021844661</v>
      </c>
      <c r="G20" s="87">
        <v>54340328.322856307</v>
      </c>
      <c r="H20" s="87">
        <v>744855727.76680005</v>
      </c>
      <c r="I20" s="87">
        <f t="shared" si="0"/>
        <v>2505091278.5664997</v>
      </c>
      <c r="J20" s="90">
        <v>11</v>
      </c>
    </row>
    <row r="21" spans="1:10" ht="18.75" x14ac:dyDescent="0.3">
      <c r="A21" s="89">
        <v>12</v>
      </c>
      <c r="B21" s="87" t="s">
        <v>55</v>
      </c>
      <c r="C21" s="89">
        <v>18</v>
      </c>
      <c r="D21" s="87">
        <v>2385583943.675437</v>
      </c>
      <c r="E21" s="87">
        <v>-120336180.84</v>
      </c>
      <c r="F21" s="87">
        <v>15087806.101941748</v>
      </c>
      <c r="G21" s="87">
        <v>72020152.493321344</v>
      </c>
      <c r="H21" s="87">
        <v>1011437907.3534</v>
      </c>
      <c r="I21" s="87">
        <f t="shared" si="0"/>
        <v>3363793628.7840996</v>
      </c>
      <c r="J21" s="90">
        <v>12</v>
      </c>
    </row>
    <row r="22" spans="1:10" ht="18.75" x14ac:dyDescent="0.3">
      <c r="A22" s="89">
        <v>13</v>
      </c>
      <c r="B22" s="87" t="s">
        <v>56</v>
      </c>
      <c r="C22" s="89">
        <v>16</v>
      </c>
      <c r="D22" s="87">
        <v>1894240162.9280584</v>
      </c>
      <c r="E22" s="87">
        <v>-106965494.08</v>
      </c>
      <c r="F22" s="87">
        <v>11980265.194174757</v>
      </c>
      <c r="G22" s="87">
        <v>57186612.843666978</v>
      </c>
      <c r="H22" s="87">
        <v>891309315.31570005</v>
      </c>
      <c r="I22" s="87">
        <f t="shared" si="0"/>
        <v>2747750862.2016001</v>
      </c>
      <c r="J22" s="90">
        <v>13</v>
      </c>
    </row>
    <row r="23" spans="1:10" ht="18.75" x14ac:dyDescent="0.3">
      <c r="A23" s="89">
        <v>14</v>
      </c>
      <c r="B23" s="87" t="s">
        <v>57</v>
      </c>
      <c r="C23" s="89">
        <v>17</v>
      </c>
      <c r="D23" s="87">
        <v>2423788753.2559223</v>
      </c>
      <c r="E23" s="87">
        <v>-113650837.45990001</v>
      </c>
      <c r="F23" s="87">
        <v>15329435.310000001</v>
      </c>
      <c r="G23" s="87">
        <v>73173545.656977668</v>
      </c>
      <c r="H23" s="87">
        <v>957512313.54349995</v>
      </c>
      <c r="I23" s="87">
        <f t="shared" si="0"/>
        <v>3356153210.3065</v>
      </c>
      <c r="J23" s="90">
        <v>14</v>
      </c>
    </row>
    <row r="24" spans="1:10" ht="18.75" x14ac:dyDescent="0.3">
      <c r="A24" s="89">
        <v>15</v>
      </c>
      <c r="B24" s="87" t="s">
        <v>58</v>
      </c>
      <c r="C24" s="89">
        <v>11</v>
      </c>
      <c r="D24" s="87">
        <v>1660781746.5694175</v>
      </c>
      <c r="E24" s="87">
        <f>-73538777.18</f>
        <v>-73538777.180000007</v>
      </c>
      <c r="F24" s="87">
        <v>10503739.780679611</v>
      </c>
      <c r="G24" s="87">
        <v>50138564.59050291</v>
      </c>
      <c r="H24" s="87">
        <v>706558967.81009996</v>
      </c>
      <c r="I24" s="87">
        <f t="shared" si="0"/>
        <v>2354444241.5707002</v>
      </c>
      <c r="J24" s="90">
        <v>15</v>
      </c>
    </row>
    <row r="25" spans="1:10" ht="18.75" x14ac:dyDescent="0.3">
      <c r="A25" s="89">
        <v>16</v>
      </c>
      <c r="B25" s="87" t="s">
        <v>59</v>
      </c>
      <c r="C25" s="89">
        <v>27</v>
      </c>
      <c r="D25" s="87">
        <v>3248416096.6684465</v>
      </c>
      <c r="E25" s="87">
        <v>-180504271.26019999</v>
      </c>
      <c r="F25" s="87">
        <v>20544853.319514565</v>
      </c>
      <c r="G25" s="87">
        <v>98068828.499638826</v>
      </c>
      <c r="H25" s="87">
        <v>1321603733.1129</v>
      </c>
      <c r="I25" s="87">
        <f t="shared" si="0"/>
        <v>4508129240.3403006</v>
      </c>
      <c r="J25" s="90">
        <v>16</v>
      </c>
    </row>
    <row r="26" spans="1:10" ht="18.75" x14ac:dyDescent="0.3">
      <c r="A26" s="89">
        <v>17</v>
      </c>
      <c r="B26" s="87" t="s">
        <v>60</v>
      </c>
      <c r="C26" s="89">
        <v>27</v>
      </c>
      <c r="D26" s="87">
        <v>3412766958.2680583</v>
      </c>
      <c r="E26" s="87">
        <v>-180504271.26010001</v>
      </c>
      <c r="F26" s="87">
        <v>21584302.775533982</v>
      </c>
      <c r="G26" s="87">
        <v>103030537.83130775</v>
      </c>
      <c r="H26" s="87">
        <v>1382015711.1914999</v>
      </c>
      <c r="I26" s="87">
        <f t="shared" si="0"/>
        <v>4738893238.8063002</v>
      </c>
      <c r="J26" s="90">
        <v>17</v>
      </c>
    </row>
    <row r="27" spans="1:10" ht="18.75" x14ac:dyDescent="0.3">
      <c r="A27" s="89">
        <v>18</v>
      </c>
      <c r="B27" s="87" t="s">
        <v>61</v>
      </c>
      <c r="C27" s="89">
        <v>23</v>
      </c>
      <c r="D27" s="87">
        <v>3837979599.6012621</v>
      </c>
      <c r="E27" s="87">
        <f>-153762897.7404</f>
        <v>-153762897.74039999</v>
      </c>
      <c r="F27" s="87">
        <v>24273592.289611649</v>
      </c>
      <c r="G27" s="87">
        <v>115867595.75672619</v>
      </c>
      <c r="H27" s="87">
        <v>1648982592.1513</v>
      </c>
      <c r="I27" s="87">
        <f t="shared" si="0"/>
        <v>5473340482.0585003</v>
      </c>
      <c r="J27" s="90">
        <v>18</v>
      </c>
    </row>
    <row r="28" spans="1:10" ht="18.75" x14ac:dyDescent="0.3">
      <c r="A28" s="89">
        <v>19</v>
      </c>
      <c r="B28" s="87" t="s">
        <v>62</v>
      </c>
      <c r="C28" s="89">
        <v>44</v>
      </c>
      <c r="D28" s="87">
        <v>6110392459.404563</v>
      </c>
      <c r="E28" s="87">
        <v>-806819553.75989997</v>
      </c>
      <c r="F28" s="87">
        <v>38645639.31116505</v>
      </c>
      <c r="G28" s="87">
        <v>184471142.9614718</v>
      </c>
      <c r="H28" s="87">
        <v>2694404448.2149</v>
      </c>
      <c r="I28" s="87">
        <f t="shared" si="0"/>
        <v>8221094136.1321993</v>
      </c>
      <c r="J28" s="90">
        <v>19</v>
      </c>
    </row>
    <row r="29" spans="1:10" ht="18.75" x14ac:dyDescent="0.3">
      <c r="A29" s="89">
        <v>20</v>
      </c>
      <c r="B29" s="87" t="s">
        <v>63</v>
      </c>
      <c r="C29" s="89">
        <v>34</v>
      </c>
      <c r="D29" s="87">
        <v>4651945786.9716501</v>
      </c>
      <c r="E29" s="87">
        <v>-227301674.91999999</v>
      </c>
      <c r="F29" s="87">
        <v>29421583.011456311</v>
      </c>
      <c r="G29" s="87">
        <v>140441021.09949318</v>
      </c>
      <c r="H29" s="87">
        <v>1773403838.2047999</v>
      </c>
      <c r="I29" s="87">
        <f t="shared" si="0"/>
        <v>6367910554.3673992</v>
      </c>
      <c r="J29" s="90">
        <v>20</v>
      </c>
    </row>
    <row r="30" spans="1:10" ht="18.75" x14ac:dyDescent="0.3">
      <c r="A30" s="89">
        <v>21</v>
      </c>
      <c r="B30" s="87" t="s">
        <v>64</v>
      </c>
      <c r="C30" s="89">
        <v>21</v>
      </c>
      <c r="D30" s="87">
        <v>2935877127.4206796</v>
      </c>
      <c r="E30" s="87">
        <v>-140392210.9799</v>
      </c>
      <c r="F30" s="87">
        <v>18568176.967766989</v>
      </c>
      <c r="G30" s="87">
        <f>88633359.1316534/2</f>
        <v>44316679.565826699</v>
      </c>
      <c r="H30" s="87">
        <v>1044432585.0132999</v>
      </c>
      <c r="I30" s="87">
        <f t="shared" si="0"/>
        <v>3902802357.9876733</v>
      </c>
      <c r="J30" s="90">
        <v>21</v>
      </c>
    </row>
    <row r="31" spans="1:10" ht="18.75" x14ac:dyDescent="0.3">
      <c r="A31" s="89">
        <v>22</v>
      </c>
      <c r="B31" s="87" t="s">
        <v>65</v>
      </c>
      <c r="C31" s="89">
        <v>21</v>
      </c>
      <c r="D31" s="87">
        <v>3034444059.8286405</v>
      </c>
      <c r="E31" s="87">
        <v>-140392210.97999999</v>
      </c>
      <c r="F31" s="87">
        <v>19191570.987281553</v>
      </c>
      <c r="G31" s="87">
        <f>91609068.9244777/2</f>
        <v>45804534.462238848</v>
      </c>
      <c r="H31" s="87">
        <v>1060132530.7175</v>
      </c>
      <c r="I31" s="87">
        <f t="shared" si="0"/>
        <v>4019180485.0156603</v>
      </c>
      <c r="J31" s="90">
        <v>22</v>
      </c>
    </row>
    <row r="32" spans="1:10" ht="18.75" x14ac:dyDescent="0.3">
      <c r="A32" s="89">
        <v>23</v>
      </c>
      <c r="B32" s="87" t="s">
        <v>66</v>
      </c>
      <c r="C32" s="89">
        <v>16</v>
      </c>
      <c r="D32" s="87">
        <v>2147187014.9294174</v>
      </c>
      <c r="E32" s="87">
        <v>-106965494.08</v>
      </c>
      <c r="F32" s="87">
        <v>13580046.693106797</v>
      </c>
      <c r="G32" s="87">
        <f>64823011.8486757/2</f>
        <v>32411505.924337849</v>
      </c>
      <c r="H32" s="87">
        <v>825922113.80480003</v>
      </c>
      <c r="I32" s="87">
        <f t="shared" si="0"/>
        <v>2912135187.2716622</v>
      </c>
      <c r="J32" s="90">
        <v>23</v>
      </c>
    </row>
    <row r="33" spans="1:10" ht="18.75" x14ac:dyDescent="0.3">
      <c r="A33" s="89">
        <v>24</v>
      </c>
      <c r="B33" s="87" t="s">
        <v>67</v>
      </c>
      <c r="C33" s="89">
        <v>20</v>
      </c>
      <c r="D33" s="87">
        <v>3657724895.1052427</v>
      </c>
      <c r="E33" s="87">
        <v>-133706867.59990001</v>
      </c>
      <c r="F33" s="87">
        <v>23133557.776310679</v>
      </c>
      <c r="G33" s="87">
        <v>110425753.58644658</v>
      </c>
      <c r="H33" s="87">
        <v>5806545695.1941004</v>
      </c>
      <c r="I33" s="87">
        <f t="shared" si="0"/>
        <v>9464123034.0622005</v>
      </c>
      <c r="J33" s="90">
        <v>24</v>
      </c>
    </row>
    <row r="34" spans="1:10" ht="18.75" x14ac:dyDescent="0.3">
      <c r="A34" s="89">
        <v>25</v>
      </c>
      <c r="B34" s="87" t="s">
        <v>68</v>
      </c>
      <c r="C34" s="89">
        <v>13</v>
      </c>
      <c r="D34" s="87">
        <v>1915660894.3899031</v>
      </c>
      <c r="E34" s="87">
        <v>-86909463.940099999</v>
      </c>
      <c r="F34" s="87">
        <v>12115742.230679613</v>
      </c>
      <c r="G34" s="87">
        <v>57833299.098617472</v>
      </c>
      <c r="H34" s="87">
        <v>653731631.83399999</v>
      </c>
      <c r="I34" s="87">
        <f t="shared" si="0"/>
        <v>2552432103.6131001</v>
      </c>
      <c r="J34" s="90">
        <v>25</v>
      </c>
    </row>
    <row r="35" spans="1:10" ht="18.75" x14ac:dyDescent="0.3">
      <c r="A35" s="89">
        <v>26</v>
      </c>
      <c r="B35" s="87" t="s">
        <v>69</v>
      </c>
      <c r="C35" s="89">
        <v>25</v>
      </c>
      <c r="D35" s="87">
        <v>3545740546.9252429</v>
      </c>
      <c r="E35" s="87">
        <v>-167133584.49990001</v>
      </c>
      <c r="F35" s="87">
        <v>22425304.295145631</v>
      </c>
      <c r="G35" s="87">
        <f>107044975.536612/2</f>
        <v>53522487.768306002</v>
      </c>
      <c r="H35" s="87">
        <v>1284078336.9849999</v>
      </c>
      <c r="I35" s="87">
        <f t="shared" si="0"/>
        <v>4738633091.473794</v>
      </c>
      <c r="J35" s="90">
        <v>26</v>
      </c>
    </row>
    <row r="36" spans="1:10" ht="18.75" x14ac:dyDescent="0.3">
      <c r="A36" s="89">
        <v>27</v>
      </c>
      <c r="B36" s="87" t="s">
        <v>70</v>
      </c>
      <c r="C36" s="89">
        <v>20</v>
      </c>
      <c r="D36" s="87">
        <v>2529518486.0697088</v>
      </c>
      <c r="E36" s="87">
        <v>-133706867.59990001</v>
      </c>
      <c r="F36" s="87">
        <v>15998131.002524273</v>
      </c>
      <c r="G36" s="87">
        <v>76365498.512166992</v>
      </c>
      <c r="H36" s="87">
        <v>1224037478.1902001</v>
      </c>
      <c r="I36" s="87">
        <f t="shared" si="0"/>
        <v>3712212726.1746998</v>
      </c>
      <c r="J36" s="90">
        <v>27</v>
      </c>
    </row>
    <row r="37" spans="1:10" ht="18.75" x14ac:dyDescent="0.3">
      <c r="A37" s="89">
        <v>28</v>
      </c>
      <c r="B37" s="87" t="s">
        <v>71</v>
      </c>
      <c r="C37" s="89">
        <v>18</v>
      </c>
      <c r="D37" s="87">
        <v>2415850157.4668932</v>
      </c>
      <c r="E37" s="87">
        <v>-120336180.8399</v>
      </c>
      <c r="F37" s="87">
        <v>15279227.060388349</v>
      </c>
      <c r="G37" s="87">
        <v>72933881.535818443</v>
      </c>
      <c r="H37" s="87">
        <v>1030178141.5398</v>
      </c>
      <c r="I37" s="87">
        <f t="shared" si="0"/>
        <v>3413905226.7630005</v>
      </c>
      <c r="J37" s="90">
        <v>28</v>
      </c>
    </row>
    <row r="38" spans="1:10" ht="18.75" x14ac:dyDescent="0.3">
      <c r="A38" s="89">
        <v>29</v>
      </c>
      <c r="B38" s="87" t="s">
        <v>72</v>
      </c>
      <c r="C38" s="89">
        <v>30</v>
      </c>
      <c r="D38" s="87">
        <v>3272330118.7533979</v>
      </c>
      <c r="E38" s="87">
        <v>-200560301.40009999</v>
      </c>
      <c r="F38" s="87">
        <v>20696099.361359224</v>
      </c>
      <c r="G38" s="87">
        <v>98790786.543442711</v>
      </c>
      <c r="H38" s="87">
        <v>1374023369.2607999</v>
      </c>
      <c r="I38" s="87">
        <f t="shared" si="0"/>
        <v>4565280072.5188999</v>
      </c>
      <c r="J38" s="90">
        <v>29</v>
      </c>
    </row>
    <row r="39" spans="1:10" ht="18.75" x14ac:dyDescent="0.3">
      <c r="A39" s="89">
        <v>30</v>
      </c>
      <c r="B39" s="87" t="s">
        <v>73</v>
      </c>
      <c r="C39" s="89">
        <v>33</v>
      </c>
      <c r="D39" s="87">
        <v>4127789123.4333982</v>
      </c>
      <c r="E39" s="87">
        <v>-220616331.53999999</v>
      </c>
      <c r="F39" s="87">
        <v>26106514.544660192</v>
      </c>
      <c r="G39" s="87">
        <v>124616869.13934174</v>
      </c>
      <c r="H39" s="87">
        <v>2413617151.1620002</v>
      </c>
      <c r="I39" s="87">
        <f t="shared" si="0"/>
        <v>6471513326.7394009</v>
      </c>
      <c r="J39" s="90">
        <v>30</v>
      </c>
    </row>
    <row r="40" spans="1:10" ht="18.75" x14ac:dyDescent="0.3">
      <c r="A40" s="89">
        <v>31</v>
      </c>
      <c r="B40" s="87" t="s">
        <v>74</v>
      </c>
      <c r="C40" s="89">
        <v>17</v>
      </c>
      <c r="D40" s="87">
        <v>2587570714.6527185</v>
      </c>
      <c r="E40" s="87">
        <v>-113650837.45990001</v>
      </c>
      <c r="F40" s="87">
        <v>16365286.713592235</v>
      </c>
      <c r="G40" s="87">
        <f>78118080.0409893/2</f>
        <v>39059040.020494647</v>
      </c>
      <c r="H40" s="87">
        <v>985548458.41830003</v>
      </c>
      <c r="I40" s="87">
        <f t="shared" si="0"/>
        <v>3514892662.3452053</v>
      </c>
      <c r="J40" s="90">
        <v>31</v>
      </c>
    </row>
    <row r="41" spans="1:10" ht="18.75" x14ac:dyDescent="0.3">
      <c r="A41" s="89">
        <v>32</v>
      </c>
      <c r="B41" s="87" t="s">
        <v>75</v>
      </c>
      <c r="C41" s="89">
        <v>23</v>
      </c>
      <c r="D41" s="87">
        <v>3207437347.7097087</v>
      </c>
      <c r="E41" s="87">
        <v>-153762897.73969999</v>
      </c>
      <c r="F41" s="87">
        <v>20285680.122038834</v>
      </c>
      <c r="G41" s="87">
        <v>96831690.834952414</v>
      </c>
      <c r="H41" s="87">
        <v>2671007210.8969002</v>
      </c>
      <c r="I41" s="87">
        <f t="shared" si="0"/>
        <v>5841799031.8239002</v>
      </c>
      <c r="J41" s="90">
        <v>32</v>
      </c>
    </row>
    <row r="42" spans="1:10" ht="18.75" x14ac:dyDescent="0.3">
      <c r="A42" s="89">
        <v>33</v>
      </c>
      <c r="B42" s="87" t="s">
        <v>76</v>
      </c>
      <c r="C42" s="89">
        <v>23</v>
      </c>
      <c r="D42" s="87">
        <v>3230385843.256505</v>
      </c>
      <c r="E42" s="87">
        <v>-153762897.74020001</v>
      </c>
      <c r="F42" s="87">
        <v>20430819.618058253</v>
      </c>
      <c r="G42" s="87">
        <v>97524499.886236876</v>
      </c>
      <c r="H42" s="87">
        <v>1184952913.1466999</v>
      </c>
      <c r="I42" s="87">
        <f t="shared" si="0"/>
        <v>4379531178.1672993</v>
      </c>
      <c r="J42" s="90">
        <v>33</v>
      </c>
    </row>
    <row r="43" spans="1:10" ht="18.75" x14ac:dyDescent="0.3">
      <c r="A43" s="89">
        <v>34</v>
      </c>
      <c r="B43" s="87" t="s">
        <v>77</v>
      </c>
      <c r="C43" s="89">
        <v>16</v>
      </c>
      <c r="D43" s="87">
        <v>2421184996.9746604</v>
      </c>
      <c r="E43" s="87">
        <v>-106965494.0802</v>
      </c>
      <c r="F43" s="87">
        <v>15312967.656407768</v>
      </c>
      <c r="G43" s="87">
        <v>73094938.938932031</v>
      </c>
      <c r="H43" s="87">
        <v>782953800.53900003</v>
      </c>
      <c r="I43" s="87">
        <f t="shared" si="0"/>
        <v>3185581210.0288</v>
      </c>
      <c r="J43" s="90">
        <v>34</v>
      </c>
    </row>
    <row r="44" spans="1:10" ht="18.75" x14ac:dyDescent="0.3">
      <c r="A44" s="89">
        <v>35</v>
      </c>
      <c r="B44" s="87" t="s">
        <v>78</v>
      </c>
      <c r="C44" s="89">
        <v>17</v>
      </c>
      <c r="D44" s="87">
        <v>2434289328.1395144</v>
      </c>
      <c r="E44" s="87">
        <v>-113650837.4598</v>
      </c>
      <c r="F44" s="87">
        <v>15395846.99</v>
      </c>
      <c r="G44" s="87">
        <v>73490555.253885433</v>
      </c>
      <c r="H44" s="87">
        <v>926387364.82579994</v>
      </c>
      <c r="I44" s="87">
        <f t="shared" si="0"/>
        <v>3335912257.7493992</v>
      </c>
      <c r="J44" s="90">
        <v>35</v>
      </c>
    </row>
    <row r="45" spans="1:10" ht="18.75" x14ac:dyDescent="0.3">
      <c r="A45" s="89">
        <v>36</v>
      </c>
      <c r="B45" s="87" t="s">
        <v>79</v>
      </c>
      <c r="C45" s="89">
        <v>14</v>
      </c>
      <c r="D45" s="87">
        <v>2199543135.6800003</v>
      </c>
      <c r="E45" s="87">
        <v>-93594807.319999993</v>
      </c>
      <c r="F45" s="87">
        <v>13911176.939126214</v>
      </c>
      <c r="G45" s="87">
        <v>66403629.378573775</v>
      </c>
      <c r="H45" s="87">
        <v>807112832.51919997</v>
      </c>
      <c r="I45" s="87">
        <f t="shared" si="0"/>
        <v>2993375967.1969004</v>
      </c>
      <c r="J45" s="90">
        <v>36</v>
      </c>
    </row>
    <row r="46" spans="1:10" ht="18.75" x14ac:dyDescent="0.3">
      <c r="A46" s="89">
        <v>37</v>
      </c>
      <c r="B46" s="87" t="s">
        <v>132</v>
      </c>
      <c r="C46" s="89">
        <v>6</v>
      </c>
      <c r="D46" s="87">
        <v>971470637.57533979</v>
      </c>
      <c r="E46" s="87">
        <v>-40112060.280000001</v>
      </c>
      <c r="F46" s="87">
        <v>6144139.5311650485</v>
      </c>
      <c r="G46" s="87">
        <v>29328443.313195139</v>
      </c>
      <c r="H46" s="87">
        <v>1723237915.569</v>
      </c>
      <c r="I46" s="87">
        <f t="shared" si="0"/>
        <v>2690069075.7087002</v>
      </c>
      <c r="J46" s="90">
        <v>37</v>
      </c>
    </row>
    <row r="47" spans="1:10" ht="18.75" x14ac:dyDescent="0.3">
      <c r="A47" s="89"/>
      <c r="B47" s="87" t="s">
        <v>134</v>
      </c>
      <c r="C47" s="87"/>
      <c r="D47" s="87">
        <v>0</v>
      </c>
      <c r="E47" s="87">
        <v>0</v>
      </c>
      <c r="F47" s="87">
        <v>0</v>
      </c>
      <c r="G47" s="87">
        <f>G16+G30+G31+G32+G35+G40</f>
        <v>267591290.13599855</v>
      </c>
      <c r="H47" s="87">
        <v>0</v>
      </c>
      <c r="I47" s="87">
        <f t="shared" si="0"/>
        <v>267591290.13599855</v>
      </c>
      <c r="J47" s="90">
        <v>38</v>
      </c>
    </row>
    <row r="48" spans="1:10" ht="19.5" x14ac:dyDescent="0.35">
      <c r="A48" s="89"/>
      <c r="B48" s="91" t="s">
        <v>133</v>
      </c>
      <c r="C48" s="87"/>
      <c r="D48" s="92">
        <f>SUM(D10:D47)</f>
        <v>106918306617.84367</v>
      </c>
      <c r="E48" s="92">
        <f t="shared" ref="E48:I48" si="1">SUM(E10:E47)</f>
        <v>-5705659812.1707993</v>
      </c>
      <c r="F48" s="92">
        <f t="shared" si="1"/>
        <v>676212917.70388341</v>
      </c>
      <c r="G48" s="92">
        <f t="shared" si="1"/>
        <v>3227835586.0664268</v>
      </c>
      <c r="H48" s="92">
        <f t="shared" si="1"/>
        <v>50278404620.913208</v>
      </c>
      <c r="I48" s="92">
        <f t="shared" si="1"/>
        <v>155395099930.35641</v>
      </c>
      <c r="J48" s="90"/>
    </row>
    <row r="50" spans="6:9" x14ac:dyDescent="0.2">
      <c r="H50" s="25"/>
      <c r="I50" s="25"/>
    </row>
    <row r="51" spans="6:9" x14ac:dyDescent="0.2">
      <c r="F51" s="25"/>
      <c r="G51" s="25"/>
      <c r="H51" s="25"/>
      <c r="I51" s="25"/>
    </row>
    <row r="52" spans="6:9" x14ac:dyDescent="0.2">
      <c r="I52" s="25"/>
    </row>
    <row r="53" spans="6:9" x14ac:dyDescent="0.2">
      <c r="H53" s="25"/>
    </row>
  </sheetData>
  <mergeCells count="6">
    <mergeCell ref="A6:J6"/>
    <mergeCell ref="A1:J1"/>
    <mergeCell ref="A2:J2"/>
    <mergeCell ref="A3:J3"/>
    <mergeCell ref="B4:J4"/>
    <mergeCell ref="B5:J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MONTHENTRY</vt:lpstr>
      <vt:lpstr>Sum &amp; FG</vt:lpstr>
      <vt:lpstr>SG Details</vt:lpstr>
      <vt:lpstr>ecology to States July 2021</vt:lpstr>
      <vt:lpstr>Sum Lgcs</vt:lpstr>
      <vt:lpstr>acctmonth</vt:lpstr>
      <vt:lpstr>previuosmonth</vt:lpstr>
      <vt:lpstr>'SG Details'!Print_Area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MR OJ</cp:lastModifiedBy>
  <cp:lastPrinted>2021-08-02T16:59:55Z</cp:lastPrinted>
  <dcterms:created xsi:type="dcterms:W3CDTF">2003-11-12T08:54:16Z</dcterms:created>
  <dcterms:modified xsi:type="dcterms:W3CDTF">2021-12-23T11:52:02Z</dcterms:modified>
</cp:coreProperties>
</file>